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y\Downloads\"/>
    </mc:Choice>
  </mc:AlternateContent>
  <xr:revisionPtr revIDLastSave="0" documentId="13_ncr:1_{9AEC01F5-D383-43EE-A532-01F8A2C27442}" xr6:coauthVersionLast="47" xr6:coauthVersionMax="47" xr10:uidLastSave="{00000000-0000-0000-0000-000000000000}"/>
  <bookViews>
    <workbookView xWindow="-96" yWindow="0" windowWidth="21888" windowHeight="16656" xr2:uid="{00000000-000D-0000-FFFF-FFFF00000000}"/>
  </bookViews>
  <sheets>
    <sheet name="Base case" sheetId="13" r:id="rId1"/>
    <sheet name="Fuel +10%" sheetId="10" r:id="rId2"/>
    <sheet name="Fuel -10%" sheetId="9" r:id="rId3"/>
    <sheet name="PLF 80%" sheetId="1" r:id="rId4"/>
    <sheet name="PLF 90%" sheetId="8" r:id="rId5"/>
    <sheet name="Interest +1%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1" l="1"/>
  <c r="J15" i="11"/>
  <c r="I15" i="11"/>
  <c r="H15" i="11"/>
  <c r="G15" i="11"/>
  <c r="F15" i="11"/>
  <c r="E15" i="11"/>
  <c r="D15" i="11"/>
  <c r="C15" i="11"/>
  <c r="B15" i="11"/>
  <c r="B53" i="13"/>
  <c r="B52" i="13"/>
  <c r="B55" i="13" s="1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P13" i="13"/>
  <c r="P12" i="13"/>
  <c r="N12" i="13"/>
  <c r="P11" i="13"/>
  <c r="N11" i="13"/>
  <c r="N13" i="13" s="1"/>
  <c r="N8" i="13"/>
  <c r="N6" i="13"/>
  <c r="K6" i="13"/>
  <c r="K8" i="13" s="1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P4" i="13"/>
  <c r="P6" i="13" s="1"/>
  <c r="P8" i="13" s="1"/>
  <c r="P14" i="13" s="1"/>
  <c r="N4" i="13"/>
  <c r="K4" i="13"/>
  <c r="K11" i="13" s="1"/>
  <c r="J4" i="13"/>
  <c r="J11" i="13" s="1"/>
  <c r="I4" i="13"/>
  <c r="I6" i="13" s="1"/>
  <c r="I8" i="13" s="1"/>
  <c r="H4" i="13"/>
  <c r="H6" i="13" s="1"/>
  <c r="H8" i="13" s="1"/>
  <c r="B4" i="13"/>
  <c r="B6" i="13" s="1"/>
  <c r="B8" i="13" s="1"/>
  <c r="P3" i="13"/>
  <c r="O3" i="13"/>
  <c r="N3" i="13"/>
  <c r="M3" i="13"/>
  <c r="L3" i="13"/>
  <c r="L4" i="13" s="1"/>
  <c r="K3" i="13"/>
  <c r="J3" i="13"/>
  <c r="I3" i="13"/>
  <c r="H3" i="13"/>
  <c r="G3" i="13"/>
  <c r="F3" i="13"/>
  <c r="E3" i="13"/>
  <c r="D3" i="13"/>
  <c r="C3" i="13"/>
  <c r="P2" i="13"/>
  <c r="O2" i="13"/>
  <c r="O4" i="13" s="1"/>
  <c r="N2" i="13"/>
  <c r="M2" i="13"/>
  <c r="M4" i="13" s="1"/>
  <c r="L2" i="13"/>
  <c r="K2" i="13"/>
  <c r="J2" i="13"/>
  <c r="I2" i="13"/>
  <c r="H2" i="13"/>
  <c r="G2" i="13"/>
  <c r="G4" i="13" s="1"/>
  <c r="F2" i="13"/>
  <c r="F4" i="13" s="1"/>
  <c r="E2" i="13"/>
  <c r="E4" i="13" s="1"/>
  <c r="D2" i="13"/>
  <c r="D4" i="13" s="1"/>
  <c r="C2" i="13"/>
  <c r="C4" i="13" s="1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B11" i="9"/>
  <c r="D11" i="10"/>
  <c r="E11" i="10"/>
  <c r="F11" i="10"/>
  <c r="G11" i="10"/>
  <c r="H11" i="10"/>
  <c r="I11" i="10"/>
  <c r="J11" i="10"/>
  <c r="K11" i="10"/>
  <c r="L11" i="10"/>
  <c r="M11" i="10"/>
  <c r="N11" i="10"/>
  <c r="N13" i="10" s="1"/>
  <c r="O11" i="10"/>
  <c r="C11" i="10"/>
  <c r="B11" i="10"/>
  <c r="B53" i="11"/>
  <c r="B52" i="11"/>
  <c r="B55" i="11" s="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2" i="11"/>
  <c r="M11" i="11"/>
  <c r="B11" i="11"/>
  <c r="B13" i="11" s="1"/>
  <c r="K6" i="11"/>
  <c r="K8" i="11" s="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M4" i="11"/>
  <c r="M6" i="11" s="1"/>
  <c r="M8" i="11" s="1"/>
  <c r="K4" i="11"/>
  <c r="K11" i="11" s="1"/>
  <c r="H4" i="11"/>
  <c r="H11" i="11" s="1"/>
  <c r="C4" i="11"/>
  <c r="C6" i="11" s="1"/>
  <c r="C8" i="11" s="1"/>
  <c r="B4" i="11"/>
  <c r="B6" i="11" s="1"/>
  <c r="B8" i="11" s="1"/>
  <c r="B14" i="11" s="1"/>
  <c r="P3" i="11"/>
  <c r="O3" i="11"/>
  <c r="N3" i="11"/>
  <c r="M3" i="11"/>
  <c r="L3" i="11"/>
  <c r="L4" i="11" s="1"/>
  <c r="K3" i="11"/>
  <c r="J3" i="11"/>
  <c r="I3" i="11"/>
  <c r="I4" i="11" s="1"/>
  <c r="H3" i="11"/>
  <c r="G3" i="11"/>
  <c r="G4" i="11" s="1"/>
  <c r="F3" i="11"/>
  <c r="E3" i="11"/>
  <c r="D3" i="11"/>
  <c r="C3" i="11"/>
  <c r="P2" i="11"/>
  <c r="P4" i="11" s="1"/>
  <c r="O2" i="11"/>
  <c r="O4" i="11" s="1"/>
  <c r="N2" i="11"/>
  <c r="N4" i="11" s="1"/>
  <c r="M2" i="11"/>
  <c r="L2" i="11"/>
  <c r="K2" i="11"/>
  <c r="J2" i="11"/>
  <c r="J4" i="11" s="1"/>
  <c r="I2" i="11"/>
  <c r="H2" i="11"/>
  <c r="G2" i="11"/>
  <c r="F2" i="11"/>
  <c r="F4" i="11" s="1"/>
  <c r="E2" i="11"/>
  <c r="E4" i="11" s="1"/>
  <c r="D2" i="11"/>
  <c r="D4" i="11" s="1"/>
  <c r="C2" i="11"/>
  <c r="B53" i="10"/>
  <c r="B52" i="10"/>
  <c r="B55" i="10" s="1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P12" i="10"/>
  <c r="N12" i="10"/>
  <c r="B12" i="10"/>
  <c r="B13" i="10"/>
  <c r="N8" i="10"/>
  <c r="N6" i="10"/>
  <c r="K6" i="10"/>
  <c r="K8" i="10" s="1"/>
  <c r="P5" i="10"/>
  <c r="O5" i="10"/>
  <c r="N5" i="10"/>
  <c r="M5" i="10"/>
  <c r="L5" i="10"/>
  <c r="K5" i="10"/>
  <c r="J5" i="10"/>
  <c r="J6" i="10" s="1"/>
  <c r="J8" i="10" s="1"/>
  <c r="I5" i="10"/>
  <c r="H5" i="10"/>
  <c r="G5" i="10"/>
  <c r="F5" i="10"/>
  <c r="E5" i="10"/>
  <c r="D5" i="10"/>
  <c r="C5" i="10"/>
  <c r="P4" i="10"/>
  <c r="P6" i="10" s="1"/>
  <c r="P8" i="10" s="1"/>
  <c r="N4" i="10"/>
  <c r="K4" i="10"/>
  <c r="J4" i="10"/>
  <c r="I4" i="10"/>
  <c r="I6" i="10" s="1"/>
  <c r="I8" i="10" s="1"/>
  <c r="H4" i="10"/>
  <c r="H6" i="10" s="1"/>
  <c r="H8" i="10" s="1"/>
  <c r="B4" i="10"/>
  <c r="B6" i="10" s="1"/>
  <c r="B8" i="10" s="1"/>
  <c r="P3" i="10"/>
  <c r="O3" i="10"/>
  <c r="N3" i="10"/>
  <c r="M3" i="10"/>
  <c r="L3" i="10"/>
  <c r="L4" i="10" s="1"/>
  <c r="K3" i="10"/>
  <c r="J3" i="10"/>
  <c r="I3" i="10"/>
  <c r="H3" i="10"/>
  <c r="G3" i="10"/>
  <c r="G4" i="10" s="1"/>
  <c r="F3" i="10"/>
  <c r="E3" i="10"/>
  <c r="D3" i="10"/>
  <c r="C3" i="10"/>
  <c r="P2" i="10"/>
  <c r="O2" i="10"/>
  <c r="O4" i="10" s="1"/>
  <c r="N2" i="10"/>
  <c r="M2" i="10"/>
  <c r="M4" i="10" s="1"/>
  <c r="L2" i="10"/>
  <c r="K2" i="10"/>
  <c r="J2" i="10"/>
  <c r="I2" i="10"/>
  <c r="H2" i="10"/>
  <c r="G2" i="10"/>
  <c r="F2" i="10"/>
  <c r="F4" i="10" s="1"/>
  <c r="E2" i="10"/>
  <c r="E4" i="10" s="1"/>
  <c r="D2" i="10"/>
  <c r="D4" i="10" s="1"/>
  <c r="C2" i="10"/>
  <c r="C4" i="10" s="1"/>
  <c r="B53" i="9"/>
  <c r="B52" i="9"/>
  <c r="B55" i="9" s="1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P13" i="9"/>
  <c r="B13" i="9"/>
  <c r="P12" i="9"/>
  <c r="B12" i="9"/>
  <c r="P11" i="9"/>
  <c r="L8" i="9"/>
  <c r="L6" i="9"/>
  <c r="K6" i="9"/>
  <c r="K8" i="9" s="1"/>
  <c r="B6" i="9"/>
  <c r="B8" i="9" s="1"/>
  <c r="P5" i="9"/>
  <c r="O5" i="9"/>
  <c r="N5" i="9"/>
  <c r="M5" i="9"/>
  <c r="L5" i="9"/>
  <c r="K5" i="9"/>
  <c r="J5" i="9"/>
  <c r="J6" i="9" s="1"/>
  <c r="J8" i="9" s="1"/>
  <c r="I5" i="9"/>
  <c r="H5" i="9"/>
  <c r="G5" i="9"/>
  <c r="F5" i="9"/>
  <c r="E5" i="9"/>
  <c r="D5" i="9"/>
  <c r="C5" i="9"/>
  <c r="P4" i="9"/>
  <c r="P6" i="9" s="1"/>
  <c r="P8" i="9" s="1"/>
  <c r="P14" i="9" s="1"/>
  <c r="L4" i="9"/>
  <c r="L12" i="9" s="1"/>
  <c r="K4" i="9"/>
  <c r="J4" i="9"/>
  <c r="I4" i="9"/>
  <c r="I6" i="9" s="1"/>
  <c r="I8" i="9" s="1"/>
  <c r="H4" i="9"/>
  <c r="H6" i="9" s="1"/>
  <c r="H8" i="9" s="1"/>
  <c r="B4" i="9"/>
  <c r="P3" i="9"/>
  <c r="O3" i="9"/>
  <c r="O4" i="9" s="1"/>
  <c r="N3" i="9"/>
  <c r="M3" i="9"/>
  <c r="L3" i="9"/>
  <c r="K3" i="9"/>
  <c r="J3" i="9"/>
  <c r="I3" i="9"/>
  <c r="H3" i="9"/>
  <c r="G3" i="9"/>
  <c r="G4" i="9" s="1"/>
  <c r="F3" i="9"/>
  <c r="E3" i="9"/>
  <c r="D3" i="9"/>
  <c r="C3" i="9"/>
  <c r="P2" i="9"/>
  <c r="O2" i="9"/>
  <c r="N2" i="9"/>
  <c r="N4" i="9" s="1"/>
  <c r="M2" i="9"/>
  <c r="M4" i="9" s="1"/>
  <c r="L2" i="9"/>
  <c r="K2" i="9"/>
  <c r="J2" i="9"/>
  <c r="I2" i="9"/>
  <c r="H2" i="9"/>
  <c r="G2" i="9"/>
  <c r="F2" i="9"/>
  <c r="F4" i="9" s="1"/>
  <c r="E2" i="9"/>
  <c r="E4" i="9" s="1"/>
  <c r="D2" i="9"/>
  <c r="D4" i="9" s="1"/>
  <c r="C2" i="9"/>
  <c r="C4" i="9" s="1"/>
  <c r="B53" i="8"/>
  <c r="B52" i="8"/>
  <c r="B55" i="8" s="1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P6" i="8" s="1"/>
  <c r="P8" i="8" s="1"/>
  <c r="L4" i="8"/>
  <c r="L12" i="8" s="1"/>
  <c r="K4" i="8"/>
  <c r="K11" i="8" s="1"/>
  <c r="J4" i="8"/>
  <c r="J11" i="8" s="1"/>
  <c r="I4" i="8"/>
  <c r="I6" i="8" s="1"/>
  <c r="I8" i="8" s="1"/>
  <c r="B4" i="8"/>
  <c r="B6" i="8" s="1"/>
  <c r="B8" i="8" s="1"/>
  <c r="P3" i="8"/>
  <c r="H4" i="8"/>
  <c r="H6" i="8" s="1"/>
  <c r="H8" i="8" s="1"/>
  <c r="G4" i="8"/>
  <c r="G6" i="8" s="1"/>
  <c r="G8" i="8" s="1"/>
  <c r="P2" i="8"/>
  <c r="O2" i="8"/>
  <c r="O4" i="8" s="1"/>
  <c r="N2" i="8"/>
  <c r="N4" i="8" s="1"/>
  <c r="M2" i="8"/>
  <c r="L2" i="8"/>
  <c r="K2" i="8"/>
  <c r="J2" i="8"/>
  <c r="I2" i="8"/>
  <c r="H2" i="8"/>
  <c r="G2" i="8"/>
  <c r="F2" i="8"/>
  <c r="E2" i="8"/>
  <c r="D2" i="8"/>
  <c r="C2" i="8"/>
  <c r="C4" i="8" s="1"/>
  <c r="B55" i="1"/>
  <c r="B53" i="1"/>
  <c r="B52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4" i="1"/>
  <c r="B6" i="1" s="1"/>
  <c r="B8" i="1" s="1"/>
  <c r="P3" i="1"/>
  <c r="P4" i="1" s="1"/>
  <c r="G4" i="1"/>
  <c r="P2" i="1"/>
  <c r="O2" i="1"/>
  <c r="N2" i="1"/>
  <c r="M2" i="1"/>
  <c r="L2" i="1"/>
  <c r="K2" i="1"/>
  <c r="J2" i="1"/>
  <c r="J4" i="1" s="1"/>
  <c r="J11" i="1" s="1"/>
  <c r="I2" i="1"/>
  <c r="I4" i="1" s="1"/>
  <c r="I12" i="1" s="1"/>
  <c r="H2" i="1"/>
  <c r="H4" i="1" s="1"/>
  <c r="H12" i="1" s="1"/>
  <c r="G2" i="1"/>
  <c r="F2" i="1"/>
  <c r="F4" i="1" s="1"/>
  <c r="F12" i="1" s="1"/>
  <c r="E2" i="1"/>
  <c r="E4" i="1" s="1"/>
  <c r="E11" i="1" s="1"/>
  <c r="D2" i="1"/>
  <c r="D4" i="1" s="1"/>
  <c r="D11" i="1" s="1"/>
  <c r="C2" i="1"/>
  <c r="M11" i="13" l="1"/>
  <c r="M6" i="13"/>
  <c r="M8" i="13" s="1"/>
  <c r="M12" i="13"/>
  <c r="D6" i="13"/>
  <c r="D8" i="13" s="1"/>
  <c r="D11" i="13"/>
  <c r="D12" i="13"/>
  <c r="E6" i="13"/>
  <c r="E8" i="13" s="1"/>
  <c r="E11" i="13"/>
  <c r="E12" i="13"/>
  <c r="F6" i="13"/>
  <c r="F8" i="13" s="1"/>
  <c r="F11" i="13"/>
  <c r="F13" i="13" s="1"/>
  <c r="F12" i="13"/>
  <c r="N14" i="13"/>
  <c r="O11" i="13"/>
  <c r="O13" i="13" s="1"/>
  <c r="O12" i="13"/>
  <c r="O6" i="13"/>
  <c r="O8" i="13" s="1"/>
  <c r="O14" i="13" s="1"/>
  <c r="C6" i="13"/>
  <c r="C8" i="13" s="1"/>
  <c r="C11" i="13"/>
  <c r="C12" i="13"/>
  <c r="G6" i="13"/>
  <c r="G8" i="13" s="1"/>
  <c r="G11" i="13"/>
  <c r="G12" i="13"/>
  <c r="P18" i="13"/>
  <c r="B45" i="13"/>
  <c r="L12" i="13"/>
  <c r="L6" i="13"/>
  <c r="L8" i="13" s="1"/>
  <c r="L11" i="13"/>
  <c r="J6" i="13"/>
  <c r="J8" i="13" s="1"/>
  <c r="B12" i="13"/>
  <c r="B11" i="13"/>
  <c r="H12" i="13"/>
  <c r="H11" i="13"/>
  <c r="H13" i="13" s="1"/>
  <c r="H14" i="13" s="1"/>
  <c r="I12" i="13"/>
  <c r="I11" i="13"/>
  <c r="I13" i="13" s="1"/>
  <c r="I14" i="13" s="1"/>
  <c r="J12" i="13"/>
  <c r="J13" i="13" s="1"/>
  <c r="K12" i="13"/>
  <c r="K13" i="13" s="1"/>
  <c r="K14" i="13" s="1"/>
  <c r="J6" i="8"/>
  <c r="J8" i="8" s="1"/>
  <c r="K6" i="8"/>
  <c r="K8" i="8" s="1"/>
  <c r="E4" i="8"/>
  <c r="L6" i="8"/>
  <c r="L8" i="8" s="1"/>
  <c r="F4" i="8"/>
  <c r="F12" i="8" s="1"/>
  <c r="B11" i="8"/>
  <c r="L11" i="8"/>
  <c r="L13" i="8" s="1"/>
  <c r="L14" i="8" s="1"/>
  <c r="D4" i="8"/>
  <c r="D6" i="8" s="1"/>
  <c r="D8" i="8" s="1"/>
  <c r="P11" i="8"/>
  <c r="M4" i="8"/>
  <c r="M6" i="8" s="1"/>
  <c r="M8" i="8" s="1"/>
  <c r="B12" i="8"/>
  <c r="P12" i="8"/>
  <c r="H11" i="1"/>
  <c r="H13" i="1" s="1"/>
  <c r="F11" i="1"/>
  <c r="E12" i="1"/>
  <c r="E13" i="1"/>
  <c r="F13" i="1"/>
  <c r="G11" i="1"/>
  <c r="G12" i="1"/>
  <c r="P6" i="1"/>
  <c r="P8" i="1" s="1"/>
  <c r="P11" i="1"/>
  <c r="P12" i="1"/>
  <c r="N4" i="1"/>
  <c r="B11" i="1"/>
  <c r="I11" i="1"/>
  <c r="I13" i="1" s="1"/>
  <c r="J12" i="1"/>
  <c r="J13" i="1" s="1"/>
  <c r="L4" i="1"/>
  <c r="M4" i="1"/>
  <c r="M6" i="1" s="1"/>
  <c r="M8" i="1" s="1"/>
  <c r="D12" i="1"/>
  <c r="D13" i="1" s="1"/>
  <c r="B12" i="1"/>
  <c r="C4" i="1"/>
  <c r="K4" i="1"/>
  <c r="O4" i="1"/>
  <c r="O6" i="1" s="1"/>
  <c r="O8" i="1" s="1"/>
  <c r="B14" i="9"/>
  <c r="N14" i="10"/>
  <c r="B14" i="10"/>
  <c r="F6" i="11"/>
  <c r="F8" i="11" s="1"/>
  <c r="F11" i="11"/>
  <c r="F12" i="11"/>
  <c r="J11" i="11"/>
  <c r="J13" i="11" s="1"/>
  <c r="J12" i="11"/>
  <c r="J6" i="11"/>
  <c r="J8" i="11" s="1"/>
  <c r="J14" i="11" s="1"/>
  <c r="L12" i="11"/>
  <c r="L6" i="11"/>
  <c r="L8" i="11" s="1"/>
  <c r="L11" i="11"/>
  <c r="L13" i="11" s="1"/>
  <c r="N12" i="11"/>
  <c r="N6" i="11"/>
  <c r="N8" i="11" s="1"/>
  <c r="N11" i="11"/>
  <c r="I6" i="11"/>
  <c r="I8" i="11" s="1"/>
  <c r="I12" i="11"/>
  <c r="I11" i="11"/>
  <c r="I13" i="11" s="1"/>
  <c r="P6" i="11"/>
  <c r="P8" i="11" s="1"/>
  <c r="P14" i="11" s="1"/>
  <c r="P12" i="11"/>
  <c r="P11" i="11"/>
  <c r="P13" i="11" s="1"/>
  <c r="B31" i="11"/>
  <c r="B18" i="11"/>
  <c r="D6" i="11"/>
  <c r="D8" i="11" s="1"/>
  <c r="D11" i="11"/>
  <c r="D12" i="11"/>
  <c r="M13" i="11"/>
  <c r="M14" i="11" s="1"/>
  <c r="O6" i="11"/>
  <c r="O8" i="11" s="1"/>
  <c r="O11" i="11"/>
  <c r="O12" i="11"/>
  <c r="E6" i="11"/>
  <c r="E8" i="11" s="1"/>
  <c r="E11" i="11"/>
  <c r="E12" i="11"/>
  <c r="G6" i="11"/>
  <c r="G8" i="11" s="1"/>
  <c r="G11" i="11"/>
  <c r="G12" i="11"/>
  <c r="M12" i="11"/>
  <c r="C11" i="11"/>
  <c r="C12" i="11"/>
  <c r="H12" i="11"/>
  <c r="H13" i="11" s="1"/>
  <c r="H6" i="11"/>
  <c r="H8" i="11" s="1"/>
  <c r="K12" i="11"/>
  <c r="K13" i="11" s="1"/>
  <c r="K14" i="11" s="1"/>
  <c r="M6" i="10"/>
  <c r="M8" i="10" s="1"/>
  <c r="M12" i="10"/>
  <c r="C6" i="10"/>
  <c r="C8" i="10" s="1"/>
  <c r="C12" i="10"/>
  <c r="D6" i="10"/>
  <c r="D8" i="10" s="1"/>
  <c r="D12" i="10"/>
  <c r="O12" i="10"/>
  <c r="O13" i="10"/>
  <c r="O6" i="10"/>
  <c r="O8" i="10" s="1"/>
  <c r="O14" i="10" s="1"/>
  <c r="E6" i="10"/>
  <c r="E8" i="10" s="1"/>
  <c r="E12" i="10"/>
  <c r="G6" i="10"/>
  <c r="G8" i="10" s="1"/>
  <c r="G12" i="10"/>
  <c r="P14" i="10"/>
  <c r="B31" i="10"/>
  <c r="B18" i="10"/>
  <c r="F6" i="10"/>
  <c r="F8" i="10" s="1"/>
  <c r="F12" i="10"/>
  <c r="N18" i="10"/>
  <c r="B43" i="10"/>
  <c r="H14" i="10"/>
  <c r="L12" i="10"/>
  <c r="L6" i="10"/>
  <c r="L8" i="10" s="1"/>
  <c r="L13" i="10"/>
  <c r="P11" i="10"/>
  <c r="P13" i="10" s="1"/>
  <c r="H12" i="10"/>
  <c r="H13" i="10"/>
  <c r="I12" i="10"/>
  <c r="I13" i="10"/>
  <c r="I14" i="10" s="1"/>
  <c r="J12" i="10"/>
  <c r="J13" i="10" s="1"/>
  <c r="J14" i="10" s="1"/>
  <c r="K12" i="10"/>
  <c r="K13" i="10" s="1"/>
  <c r="K14" i="10" s="1"/>
  <c r="D6" i="9"/>
  <c r="D8" i="9" s="1"/>
  <c r="D12" i="9"/>
  <c r="B31" i="9"/>
  <c r="B18" i="9"/>
  <c r="F6" i="9"/>
  <c r="F8" i="9" s="1"/>
  <c r="F12" i="9"/>
  <c r="P18" i="9"/>
  <c r="B45" i="9"/>
  <c r="C6" i="9"/>
  <c r="C8" i="9" s="1"/>
  <c r="C12" i="9"/>
  <c r="L13" i="9"/>
  <c r="L14" i="9" s="1"/>
  <c r="E6" i="9"/>
  <c r="E8" i="9" s="1"/>
  <c r="E13" i="9"/>
  <c r="E12" i="9"/>
  <c r="H14" i="9"/>
  <c r="G6" i="9"/>
  <c r="G8" i="9" s="1"/>
  <c r="G12" i="9"/>
  <c r="M6" i="9"/>
  <c r="M8" i="9" s="1"/>
  <c r="M12" i="9"/>
  <c r="O12" i="9"/>
  <c r="O6" i="9"/>
  <c r="O8" i="9" s="1"/>
  <c r="N12" i="9"/>
  <c r="N13" i="9"/>
  <c r="N6" i="9"/>
  <c r="N8" i="9" s="1"/>
  <c r="N14" i="9" s="1"/>
  <c r="H12" i="9"/>
  <c r="H13" i="9"/>
  <c r="I12" i="9"/>
  <c r="I13" i="9"/>
  <c r="I14" i="9" s="1"/>
  <c r="J12" i="9"/>
  <c r="J13" i="9" s="1"/>
  <c r="J14" i="9" s="1"/>
  <c r="K12" i="9"/>
  <c r="K13" i="9" s="1"/>
  <c r="K14" i="9" s="1"/>
  <c r="C6" i="8"/>
  <c r="C8" i="8" s="1"/>
  <c r="C11" i="8"/>
  <c r="C12" i="8"/>
  <c r="E6" i="8"/>
  <c r="E8" i="8" s="1"/>
  <c r="E11" i="8"/>
  <c r="E12" i="8"/>
  <c r="M11" i="8"/>
  <c r="M12" i="8"/>
  <c r="N12" i="8"/>
  <c r="N6" i="8"/>
  <c r="N8" i="8" s="1"/>
  <c r="N11" i="8"/>
  <c r="N13" i="8" s="1"/>
  <c r="O12" i="8"/>
  <c r="O11" i="8"/>
  <c r="O13" i="8" s="1"/>
  <c r="O6" i="8"/>
  <c r="O8" i="8" s="1"/>
  <c r="O14" i="8" s="1"/>
  <c r="G12" i="8"/>
  <c r="G11" i="8"/>
  <c r="G13" i="8" s="1"/>
  <c r="G14" i="8" s="1"/>
  <c r="H12" i="8"/>
  <c r="H11" i="8"/>
  <c r="H13" i="8" s="1"/>
  <c r="H14" i="8" s="1"/>
  <c r="I12" i="8"/>
  <c r="I11" i="8"/>
  <c r="I13" i="8" s="1"/>
  <c r="I14" i="8" s="1"/>
  <c r="J12" i="8"/>
  <c r="J13" i="8" s="1"/>
  <c r="J14" i="8" s="1"/>
  <c r="K12" i="8"/>
  <c r="K13" i="8" s="1"/>
  <c r="K14" i="8" s="1"/>
  <c r="N6" i="1"/>
  <c r="N8" i="1" s="1"/>
  <c r="C6" i="1"/>
  <c r="C8" i="1" s="1"/>
  <c r="E6" i="1"/>
  <c r="E8" i="1" s="1"/>
  <c r="E14" i="1" s="1"/>
  <c r="J6" i="1"/>
  <c r="J8" i="1" s="1"/>
  <c r="D6" i="1"/>
  <c r="D8" i="1" s="1"/>
  <c r="F6" i="1"/>
  <c r="F8" i="1" s="1"/>
  <c r="F14" i="1" s="1"/>
  <c r="K6" i="1"/>
  <c r="K8" i="1" s="1"/>
  <c r="H6" i="1"/>
  <c r="H8" i="1" s="1"/>
  <c r="H14" i="1" s="1"/>
  <c r="I6" i="1"/>
  <c r="I8" i="1" s="1"/>
  <c r="G6" i="1"/>
  <c r="G8" i="1" s="1"/>
  <c r="B37" i="13" l="1"/>
  <c r="H18" i="13"/>
  <c r="K18" i="13"/>
  <c r="B40" i="13"/>
  <c r="B38" i="13"/>
  <c r="I18" i="13"/>
  <c r="G13" i="13"/>
  <c r="D13" i="13"/>
  <c r="C13" i="13"/>
  <c r="C14" i="13" s="1"/>
  <c r="D14" i="13"/>
  <c r="P19" i="13"/>
  <c r="C45" i="13" s="1"/>
  <c r="P21" i="13"/>
  <c r="P22" i="13" s="1"/>
  <c r="D45" i="13"/>
  <c r="O18" i="13"/>
  <c r="B44" i="13"/>
  <c r="M13" i="13"/>
  <c r="M14" i="13" s="1"/>
  <c r="B13" i="13"/>
  <c r="B14" i="13" s="1"/>
  <c r="F14" i="13"/>
  <c r="E13" i="13"/>
  <c r="E14" i="13" s="1"/>
  <c r="G14" i="13"/>
  <c r="J14" i="13"/>
  <c r="N18" i="13"/>
  <c r="B43" i="13"/>
  <c r="L13" i="13"/>
  <c r="L14" i="13" s="1"/>
  <c r="P13" i="8"/>
  <c r="P14" i="8" s="1"/>
  <c r="N14" i="8"/>
  <c r="M13" i="8"/>
  <c r="B13" i="8"/>
  <c r="B14" i="8" s="1"/>
  <c r="D11" i="8"/>
  <c r="D12" i="8"/>
  <c r="F6" i="8"/>
  <c r="F8" i="8" s="1"/>
  <c r="F11" i="8"/>
  <c r="F13" i="8" s="1"/>
  <c r="L12" i="1"/>
  <c r="L11" i="1"/>
  <c r="L13" i="1" s="1"/>
  <c r="M12" i="1"/>
  <c r="M11" i="1"/>
  <c r="B13" i="1"/>
  <c r="B14" i="1" s="1"/>
  <c r="N11" i="1"/>
  <c r="N12" i="1"/>
  <c r="I14" i="1"/>
  <c r="L6" i="1"/>
  <c r="L8" i="1" s="1"/>
  <c r="L14" i="1" s="1"/>
  <c r="P13" i="1"/>
  <c r="P14" i="1" s="1"/>
  <c r="O11" i="1"/>
  <c r="O12" i="1"/>
  <c r="H18" i="1"/>
  <c r="B37" i="1"/>
  <c r="F18" i="1"/>
  <c r="B35" i="1"/>
  <c r="J14" i="1"/>
  <c r="E18" i="1"/>
  <c r="B34" i="1"/>
  <c r="K12" i="1"/>
  <c r="K11" i="1"/>
  <c r="K13" i="1" s="1"/>
  <c r="K14" i="1" s="1"/>
  <c r="G13" i="1"/>
  <c r="G14" i="1" s="1"/>
  <c r="D14" i="1"/>
  <c r="C11" i="1"/>
  <c r="C12" i="1"/>
  <c r="B42" i="11"/>
  <c r="M18" i="11"/>
  <c r="K18" i="11"/>
  <c r="B40" i="11"/>
  <c r="P18" i="11"/>
  <c r="B45" i="11"/>
  <c r="I14" i="11"/>
  <c r="O13" i="11"/>
  <c r="N13" i="11"/>
  <c r="N14" i="11" s="1"/>
  <c r="L14" i="11"/>
  <c r="D13" i="11"/>
  <c r="D14" i="11" s="1"/>
  <c r="J18" i="11"/>
  <c r="B39" i="11"/>
  <c r="O14" i="11"/>
  <c r="B19" i="11"/>
  <c r="C31" i="11" s="1"/>
  <c r="H14" i="11"/>
  <c r="D31" i="11"/>
  <c r="B51" i="11"/>
  <c r="E13" i="11"/>
  <c r="F13" i="11"/>
  <c r="C13" i="11"/>
  <c r="C14" i="11" s="1"/>
  <c r="G13" i="11"/>
  <c r="G14" i="11" s="1"/>
  <c r="E14" i="11"/>
  <c r="F14" i="11"/>
  <c r="J18" i="10"/>
  <c r="B39" i="10"/>
  <c r="K18" i="10"/>
  <c r="B40" i="10"/>
  <c r="B38" i="10"/>
  <c r="I18" i="10"/>
  <c r="O18" i="10"/>
  <c r="B44" i="10"/>
  <c r="N19" i="10"/>
  <c r="C43" i="10" s="1"/>
  <c r="D43" i="10" s="1"/>
  <c r="N21" i="10"/>
  <c r="N22" i="10" s="1"/>
  <c r="F13" i="10"/>
  <c r="F14" i="10" s="1"/>
  <c r="B51" i="10"/>
  <c r="C13" i="10"/>
  <c r="C14" i="10"/>
  <c r="D13" i="10"/>
  <c r="D14" i="10" s="1"/>
  <c r="B19" i="10"/>
  <c r="C31" i="10" s="1"/>
  <c r="D31" i="10" s="1"/>
  <c r="P18" i="10"/>
  <c r="B45" i="10"/>
  <c r="L14" i="10"/>
  <c r="E13" i="10"/>
  <c r="E14" i="10" s="1"/>
  <c r="M13" i="10"/>
  <c r="M14" i="10" s="1"/>
  <c r="B37" i="10"/>
  <c r="H18" i="10"/>
  <c r="G13" i="10"/>
  <c r="G14" i="10" s="1"/>
  <c r="K18" i="9"/>
  <c r="B40" i="9"/>
  <c r="J18" i="9"/>
  <c r="B39" i="9"/>
  <c r="B41" i="9"/>
  <c r="L18" i="9"/>
  <c r="B19" i="9"/>
  <c r="C31" i="9" s="1"/>
  <c r="O13" i="9"/>
  <c r="O14" i="9" s="1"/>
  <c r="D31" i="9"/>
  <c r="B51" i="9"/>
  <c r="D13" i="9"/>
  <c r="D14" i="9" s="1"/>
  <c r="B38" i="9"/>
  <c r="I18" i="9"/>
  <c r="M13" i="9"/>
  <c r="M14" i="9" s="1"/>
  <c r="B37" i="9"/>
  <c r="H18" i="9"/>
  <c r="P19" i="9"/>
  <c r="C45" i="9" s="1"/>
  <c r="D45" i="9" s="1"/>
  <c r="P21" i="9"/>
  <c r="P22" i="9" s="1"/>
  <c r="N18" i="9"/>
  <c r="B43" i="9"/>
  <c r="F13" i="9"/>
  <c r="F14" i="9" s="1"/>
  <c r="G13" i="9"/>
  <c r="G14" i="9" s="1"/>
  <c r="E14" i="9"/>
  <c r="C13" i="9"/>
  <c r="C14" i="9" s="1"/>
  <c r="B36" i="8"/>
  <c r="G18" i="8"/>
  <c r="J18" i="8"/>
  <c r="B39" i="8"/>
  <c r="K18" i="8"/>
  <c r="B40" i="8"/>
  <c r="B37" i="8"/>
  <c r="H18" i="8"/>
  <c r="B41" i="8"/>
  <c r="L18" i="8"/>
  <c r="B38" i="8"/>
  <c r="I18" i="8"/>
  <c r="N18" i="8"/>
  <c r="B43" i="8"/>
  <c r="E13" i="8"/>
  <c r="C13" i="8"/>
  <c r="F14" i="8"/>
  <c r="E14" i="8"/>
  <c r="C14" i="8"/>
  <c r="D13" i="8"/>
  <c r="D14" i="8" s="1"/>
  <c r="O18" i="8"/>
  <c r="B44" i="8"/>
  <c r="M14" i="8"/>
  <c r="B21" i="11" l="1"/>
  <c r="B22" i="11" s="1"/>
  <c r="B32" i="13"/>
  <c r="C18" i="13"/>
  <c r="B41" i="13"/>
  <c r="L18" i="13"/>
  <c r="B42" i="13"/>
  <c r="M18" i="13"/>
  <c r="E18" i="13"/>
  <c r="B34" i="13"/>
  <c r="O19" i="13"/>
  <c r="C44" i="13" s="1"/>
  <c r="O21" i="13"/>
  <c r="O22" i="13" s="1"/>
  <c r="N19" i="13"/>
  <c r="C43" i="13" s="1"/>
  <c r="D43" i="13" s="1"/>
  <c r="N21" i="13"/>
  <c r="N22" i="13" s="1"/>
  <c r="D38" i="13"/>
  <c r="D37" i="13"/>
  <c r="J18" i="13"/>
  <c r="B39" i="13"/>
  <c r="B31" i="13"/>
  <c r="B18" i="13"/>
  <c r="D18" i="13"/>
  <c r="B33" i="13"/>
  <c r="I19" i="13"/>
  <c r="C38" i="13" s="1"/>
  <c r="I21" i="13"/>
  <c r="I22" i="13" s="1"/>
  <c r="K19" i="13"/>
  <c r="C40" i="13" s="1"/>
  <c r="D40" i="13" s="1"/>
  <c r="K21" i="13"/>
  <c r="K22" i="13" s="1"/>
  <c r="D44" i="13"/>
  <c r="B36" i="13"/>
  <c r="G18" i="13"/>
  <c r="F18" i="13"/>
  <c r="B35" i="13"/>
  <c r="H21" i="13"/>
  <c r="H22" i="13" s="1"/>
  <c r="H19" i="13"/>
  <c r="C37" i="13" s="1"/>
  <c r="B31" i="8"/>
  <c r="B51" i="8" s="1"/>
  <c r="B18" i="8"/>
  <c r="P18" i="8"/>
  <c r="B45" i="8"/>
  <c r="O13" i="1"/>
  <c r="O14" i="1" s="1"/>
  <c r="B44" i="1"/>
  <c r="O18" i="1"/>
  <c r="K18" i="1"/>
  <c r="B40" i="1"/>
  <c r="B45" i="1"/>
  <c r="P18" i="1"/>
  <c r="G18" i="1"/>
  <c r="B36" i="1"/>
  <c r="C13" i="1"/>
  <c r="C14" i="1" s="1"/>
  <c r="N13" i="1"/>
  <c r="N14" i="1" s="1"/>
  <c r="I18" i="1"/>
  <c r="B38" i="1"/>
  <c r="E19" i="1"/>
  <c r="C34" i="1" s="1"/>
  <c r="D34" i="1" s="1"/>
  <c r="E21" i="1"/>
  <c r="E22" i="1" s="1"/>
  <c r="M13" i="1"/>
  <c r="M14" i="1" s="1"/>
  <c r="H19" i="1"/>
  <c r="C37" i="1" s="1"/>
  <c r="D37" i="1" s="1"/>
  <c r="B33" i="1"/>
  <c r="D18" i="1"/>
  <c r="J18" i="1"/>
  <c r="B39" i="1"/>
  <c r="F19" i="1"/>
  <c r="C35" i="1" s="1"/>
  <c r="D35" i="1" s="1"/>
  <c r="F21" i="1"/>
  <c r="F22" i="1" s="1"/>
  <c r="B41" i="1"/>
  <c r="L18" i="1"/>
  <c r="B31" i="1"/>
  <c r="B18" i="1"/>
  <c r="B21" i="9"/>
  <c r="B22" i="9" s="1"/>
  <c r="B21" i="10"/>
  <c r="B22" i="10" s="1"/>
  <c r="N18" i="11"/>
  <c r="B43" i="11"/>
  <c r="B33" i="11"/>
  <c r="D18" i="11"/>
  <c r="B36" i="11"/>
  <c r="G18" i="11"/>
  <c r="J19" i="11"/>
  <c r="C39" i="11" s="1"/>
  <c r="D39" i="11" s="1"/>
  <c r="B41" i="11"/>
  <c r="L18" i="11"/>
  <c r="I18" i="11"/>
  <c r="B38" i="11"/>
  <c r="P19" i="11"/>
  <c r="C45" i="11" s="1"/>
  <c r="D45" i="11" s="1"/>
  <c r="O18" i="11"/>
  <c r="B44" i="11"/>
  <c r="B35" i="11"/>
  <c r="F18" i="11"/>
  <c r="B32" i="11"/>
  <c r="C18" i="11"/>
  <c r="K19" i="11"/>
  <c r="C40" i="11" s="1"/>
  <c r="D40" i="11" s="1"/>
  <c r="K21" i="11"/>
  <c r="K22" i="11" s="1"/>
  <c r="B37" i="11"/>
  <c r="H18" i="11"/>
  <c r="M19" i="11"/>
  <c r="C42" i="11" s="1"/>
  <c r="D42" i="11" s="1"/>
  <c r="M21" i="11"/>
  <c r="M22" i="11" s="1"/>
  <c r="B34" i="11"/>
  <c r="E18" i="11"/>
  <c r="B54" i="11"/>
  <c r="B56" i="11" s="1"/>
  <c r="B36" i="10"/>
  <c r="G18" i="10"/>
  <c r="B35" i="10"/>
  <c r="F18" i="10"/>
  <c r="B42" i="10"/>
  <c r="M18" i="10"/>
  <c r="E18" i="10"/>
  <c r="B34" i="10"/>
  <c r="B33" i="10"/>
  <c r="D18" i="10"/>
  <c r="P19" i="10"/>
  <c r="C45" i="10" s="1"/>
  <c r="D45" i="10" s="1"/>
  <c r="P21" i="10"/>
  <c r="P22" i="10" s="1"/>
  <c r="B32" i="10"/>
  <c r="C18" i="10"/>
  <c r="B54" i="10"/>
  <c r="B56" i="10" s="1"/>
  <c r="K19" i="10"/>
  <c r="C40" i="10" s="1"/>
  <c r="D40" i="10" s="1"/>
  <c r="K21" i="10"/>
  <c r="K22" i="10" s="1"/>
  <c r="O19" i="10"/>
  <c r="C44" i="10" s="1"/>
  <c r="D44" i="10" s="1"/>
  <c r="H19" i="10"/>
  <c r="C37" i="10" s="1"/>
  <c r="D37" i="10" s="1"/>
  <c r="B41" i="10"/>
  <c r="L18" i="10"/>
  <c r="I19" i="10"/>
  <c r="C38" i="10" s="1"/>
  <c r="D38" i="10" s="1"/>
  <c r="I21" i="10"/>
  <c r="I22" i="10" s="1"/>
  <c r="J19" i="10"/>
  <c r="C39" i="10" s="1"/>
  <c r="D39" i="10" s="1"/>
  <c r="J21" i="10"/>
  <c r="J22" i="10" s="1"/>
  <c r="D18" i="9"/>
  <c r="B33" i="9"/>
  <c r="B32" i="9"/>
  <c r="C18" i="9"/>
  <c r="B35" i="9"/>
  <c r="F18" i="9"/>
  <c r="B36" i="9"/>
  <c r="G18" i="9"/>
  <c r="O18" i="9"/>
  <c r="B44" i="9"/>
  <c r="N19" i="9"/>
  <c r="C43" i="9" s="1"/>
  <c r="D43" i="9" s="1"/>
  <c r="I19" i="9"/>
  <c r="C38" i="9" s="1"/>
  <c r="D38" i="9" s="1"/>
  <c r="I21" i="9"/>
  <c r="I22" i="9" s="1"/>
  <c r="B54" i="9"/>
  <c r="B56" i="9" s="1"/>
  <c r="H19" i="9"/>
  <c r="C37" i="9" s="1"/>
  <c r="D37" i="9" s="1"/>
  <c r="B34" i="9"/>
  <c r="E18" i="9"/>
  <c r="B42" i="9"/>
  <c r="M18" i="9"/>
  <c r="J19" i="9"/>
  <c r="C39" i="9" s="1"/>
  <c r="D39" i="9"/>
  <c r="D40" i="9"/>
  <c r="L19" i="9"/>
  <c r="C41" i="9" s="1"/>
  <c r="D41" i="9" s="1"/>
  <c r="L21" i="9"/>
  <c r="L22" i="9" s="1"/>
  <c r="K19" i="9"/>
  <c r="C40" i="9" s="1"/>
  <c r="K21" i="9"/>
  <c r="K22" i="9" s="1"/>
  <c r="B33" i="8"/>
  <c r="D18" i="8"/>
  <c r="B42" i="8"/>
  <c r="M18" i="8"/>
  <c r="H19" i="8"/>
  <c r="C37" i="8" s="1"/>
  <c r="D37" i="8" s="1"/>
  <c r="E18" i="8"/>
  <c r="B34" i="8"/>
  <c r="N19" i="8"/>
  <c r="C43" i="8" s="1"/>
  <c r="D43" i="8" s="1"/>
  <c r="L19" i="8"/>
  <c r="C41" i="8" s="1"/>
  <c r="D41" i="8" s="1"/>
  <c r="O19" i="8"/>
  <c r="C44" i="8" s="1"/>
  <c r="D44" i="8" s="1"/>
  <c r="O21" i="8"/>
  <c r="O22" i="8" s="1"/>
  <c r="B35" i="8"/>
  <c r="F18" i="8"/>
  <c r="I19" i="8"/>
  <c r="C38" i="8" s="1"/>
  <c r="D38" i="8" s="1"/>
  <c r="I21" i="8"/>
  <c r="I22" i="8" s="1"/>
  <c r="B32" i="8"/>
  <c r="C18" i="8"/>
  <c r="J19" i="8"/>
  <c r="C39" i="8" s="1"/>
  <c r="D39" i="8" s="1"/>
  <c r="G19" i="8"/>
  <c r="C36" i="8" s="1"/>
  <c r="D36" i="8" s="1"/>
  <c r="K19" i="8"/>
  <c r="C40" i="8" s="1"/>
  <c r="D40" i="8" s="1"/>
  <c r="J21" i="11" l="1"/>
  <c r="J22" i="11" s="1"/>
  <c r="J19" i="13"/>
  <c r="C39" i="13" s="1"/>
  <c r="J21" i="13"/>
  <c r="J22" i="13" s="1"/>
  <c r="E19" i="13"/>
  <c r="C34" i="13" s="1"/>
  <c r="D34" i="13" s="1"/>
  <c r="M19" i="13"/>
  <c r="C42" i="13" s="1"/>
  <c r="M21" i="13"/>
  <c r="M22" i="13" s="1"/>
  <c r="F19" i="13"/>
  <c r="C35" i="13" s="1"/>
  <c r="D35" i="13" s="1"/>
  <c r="D19" i="13"/>
  <c r="C33" i="13" s="1"/>
  <c r="D33" i="13" s="1"/>
  <c r="D21" i="13"/>
  <c r="D22" i="13" s="1"/>
  <c r="D42" i="13"/>
  <c r="D39" i="13"/>
  <c r="G21" i="13"/>
  <c r="G22" i="13" s="1"/>
  <c r="G19" i="13"/>
  <c r="C36" i="13" s="1"/>
  <c r="L19" i="13"/>
  <c r="C41" i="13" s="1"/>
  <c r="L21" i="13"/>
  <c r="L22" i="13" s="1"/>
  <c r="D36" i="13"/>
  <c r="B19" i="13"/>
  <c r="C31" i="13" s="1"/>
  <c r="B21" i="13"/>
  <c r="B22" i="13" s="1"/>
  <c r="C19" i="13"/>
  <c r="C32" i="13" s="1"/>
  <c r="D41" i="13"/>
  <c r="D31" i="13"/>
  <c r="B51" i="13"/>
  <c r="D32" i="13"/>
  <c r="K21" i="8"/>
  <c r="K22" i="8" s="1"/>
  <c r="P19" i="8"/>
  <c r="C45" i="8" s="1"/>
  <c r="D45" i="8" s="1"/>
  <c r="J21" i="8"/>
  <c r="J22" i="8" s="1"/>
  <c r="B19" i="8"/>
  <c r="C31" i="8" s="1"/>
  <c r="D31" i="8" s="1"/>
  <c r="B54" i="8" s="1"/>
  <c r="B56" i="8" s="1"/>
  <c r="B42" i="1"/>
  <c r="M18" i="1"/>
  <c r="B32" i="1"/>
  <c r="C18" i="1"/>
  <c r="P19" i="1"/>
  <c r="C45" i="1" s="1"/>
  <c r="P21" i="1"/>
  <c r="P22" i="1" s="1"/>
  <c r="D45" i="1"/>
  <c r="L19" i="1"/>
  <c r="C41" i="1" s="1"/>
  <c r="L21" i="1"/>
  <c r="L22" i="1" s="1"/>
  <c r="B51" i="1"/>
  <c r="D41" i="1"/>
  <c r="D39" i="1"/>
  <c r="D19" i="1"/>
  <c r="C33" i="1" s="1"/>
  <c r="D33" i="1" s="1"/>
  <c r="D21" i="1"/>
  <c r="D22" i="1" s="1"/>
  <c r="K19" i="1"/>
  <c r="C40" i="1" s="1"/>
  <c r="D40" i="1" s="1"/>
  <c r="B43" i="1"/>
  <c r="N18" i="1"/>
  <c r="G19" i="1"/>
  <c r="C36" i="1" s="1"/>
  <c r="D36" i="1" s="1"/>
  <c r="G21" i="1"/>
  <c r="G22" i="1" s="1"/>
  <c r="J19" i="1"/>
  <c r="C39" i="1" s="1"/>
  <c r="J21" i="1"/>
  <c r="J22" i="1" s="1"/>
  <c r="O19" i="1"/>
  <c r="C44" i="1" s="1"/>
  <c r="D44" i="1" s="1"/>
  <c r="B19" i="1"/>
  <c r="C31" i="1" s="1"/>
  <c r="D31" i="1" s="1"/>
  <c r="I19" i="1"/>
  <c r="C38" i="1" s="1"/>
  <c r="D38" i="1" s="1"/>
  <c r="H21" i="1"/>
  <c r="H22" i="1" s="1"/>
  <c r="J21" i="9"/>
  <c r="J22" i="9" s="1"/>
  <c r="H21" i="10"/>
  <c r="H22" i="10" s="1"/>
  <c r="O21" i="10"/>
  <c r="O22" i="10" s="1"/>
  <c r="H19" i="11"/>
  <c r="C37" i="11" s="1"/>
  <c r="D37" i="11" s="1"/>
  <c r="G19" i="11"/>
  <c r="C36" i="11" s="1"/>
  <c r="E19" i="11"/>
  <c r="C34" i="11" s="1"/>
  <c r="D34" i="11" s="1"/>
  <c r="I19" i="11"/>
  <c r="C38" i="11" s="1"/>
  <c r="D38" i="11" s="1"/>
  <c r="I21" i="11"/>
  <c r="I22" i="11" s="1"/>
  <c r="D36" i="11"/>
  <c r="P21" i="11"/>
  <c r="P22" i="11" s="1"/>
  <c r="L19" i="11"/>
  <c r="C41" i="11" s="1"/>
  <c r="D41" i="11" s="1"/>
  <c r="C19" i="11"/>
  <c r="C32" i="11" s="1"/>
  <c r="D32" i="11" s="1"/>
  <c r="F19" i="11"/>
  <c r="C35" i="11" s="1"/>
  <c r="F21" i="11"/>
  <c r="F22" i="11" s="1"/>
  <c r="O19" i="11"/>
  <c r="C44" i="11" s="1"/>
  <c r="O21" i="11"/>
  <c r="O22" i="11" s="1"/>
  <c r="D19" i="11"/>
  <c r="C33" i="11" s="1"/>
  <c r="D33" i="11" s="1"/>
  <c r="D35" i="11"/>
  <c r="D44" i="11"/>
  <c r="N19" i="11"/>
  <c r="C43" i="11" s="1"/>
  <c r="D43" i="11" s="1"/>
  <c r="N21" i="11"/>
  <c r="N22" i="11" s="1"/>
  <c r="D19" i="10"/>
  <c r="C33" i="10" s="1"/>
  <c r="L19" i="10"/>
  <c r="C41" i="10" s="1"/>
  <c r="D41" i="10" s="1"/>
  <c r="D33" i="10"/>
  <c r="M19" i="10"/>
  <c r="C42" i="10" s="1"/>
  <c r="D42" i="10" s="1"/>
  <c r="E19" i="10"/>
  <c r="C34" i="10" s="1"/>
  <c r="D34" i="10" s="1"/>
  <c r="F19" i="10"/>
  <c r="C35" i="10" s="1"/>
  <c r="F21" i="10"/>
  <c r="F22" i="10" s="1"/>
  <c r="D35" i="10"/>
  <c r="C19" i="10"/>
  <c r="C32" i="10" s="1"/>
  <c r="D32" i="10" s="1"/>
  <c r="G19" i="10"/>
  <c r="C36" i="10" s="1"/>
  <c r="D36" i="10" s="1"/>
  <c r="G19" i="9"/>
  <c r="C36" i="9" s="1"/>
  <c r="D34" i="9"/>
  <c r="M19" i="9"/>
  <c r="C42" i="9" s="1"/>
  <c r="M21" i="9"/>
  <c r="M22" i="9" s="1"/>
  <c r="D42" i="9"/>
  <c r="C19" i="9"/>
  <c r="C32" i="9" s="1"/>
  <c r="D32" i="9" s="1"/>
  <c r="D47" i="9" s="1"/>
  <c r="D33" i="9"/>
  <c r="N21" i="9"/>
  <c r="N22" i="9" s="1"/>
  <c r="O19" i="9"/>
  <c r="C44" i="9" s="1"/>
  <c r="D44" i="9" s="1"/>
  <c r="O21" i="9"/>
  <c r="O22" i="9" s="1"/>
  <c r="D36" i="9"/>
  <c r="F19" i="9"/>
  <c r="C35" i="9" s="1"/>
  <c r="D35" i="9" s="1"/>
  <c r="E19" i="9"/>
  <c r="C34" i="9" s="1"/>
  <c r="E21" i="9"/>
  <c r="E22" i="9" s="1"/>
  <c r="H21" i="9"/>
  <c r="H22" i="9" s="1"/>
  <c r="D19" i="9"/>
  <c r="C33" i="9" s="1"/>
  <c r="D21" i="9"/>
  <c r="D22" i="9" s="1"/>
  <c r="L21" i="8"/>
  <c r="L22" i="8" s="1"/>
  <c r="H21" i="8"/>
  <c r="H22" i="8" s="1"/>
  <c r="D19" i="8"/>
  <c r="C33" i="8" s="1"/>
  <c r="D21" i="8"/>
  <c r="D22" i="8" s="1"/>
  <c r="N21" i="8"/>
  <c r="N22" i="8" s="1"/>
  <c r="G21" i="8"/>
  <c r="G22" i="8" s="1"/>
  <c r="M19" i="8"/>
  <c r="C42" i="8" s="1"/>
  <c r="D42" i="8" s="1"/>
  <c r="M21" i="8"/>
  <c r="M22" i="8" s="1"/>
  <c r="D33" i="8"/>
  <c r="E19" i="8"/>
  <c r="C34" i="8" s="1"/>
  <c r="D34" i="8"/>
  <c r="C19" i="8"/>
  <c r="C32" i="8" s="1"/>
  <c r="D32" i="8" s="1"/>
  <c r="F19" i="8"/>
  <c r="C35" i="8" s="1"/>
  <c r="D35" i="8" s="1"/>
  <c r="H21" i="11" l="1"/>
  <c r="H22" i="11" s="1"/>
  <c r="G21" i="11"/>
  <c r="G22" i="11" s="1"/>
  <c r="D47" i="11"/>
  <c r="D21" i="11"/>
  <c r="D22" i="11" s="1"/>
  <c r="B54" i="13"/>
  <c r="B56" i="13" s="1"/>
  <c r="D47" i="13"/>
  <c r="F21" i="13"/>
  <c r="F22" i="13" s="1"/>
  <c r="C21" i="13"/>
  <c r="C22" i="13" s="1"/>
  <c r="E21" i="13"/>
  <c r="E22" i="13" s="1"/>
  <c r="B21" i="8"/>
  <c r="B22" i="8" s="1"/>
  <c r="D47" i="8"/>
  <c r="F21" i="8"/>
  <c r="F22" i="8" s="1"/>
  <c r="P21" i="8"/>
  <c r="P22" i="8" s="1"/>
  <c r="B54" i="1"/>
  <c r="B56" i="1" s="1"/>
  <c r="B21" i="1"/>
  <c r="B22" i="1" s="1"/>
  <c r="O21" i="1"/>
  <c r="O22" i="1" s="1"/>
  <c r="C19" i="1"/>
  <c r="C32" i="1" s="1"/>
  <c r="D32" i="1" s="1"/>
  <c r="D47" i="1" s="1"/>
  <c r="C21" i="1"/>
  <c r="C22" i="1" s="1"/>
  <c r="K21" i="1"/>
  <c r="K22" i="1" s="1"/>
  <c r="M19" i="1"/>
  <c r="C42" i="1" s="1"/>
  <c r="M21" i="1"/>
  <c r="M22" i="1" s="1"/>
  <c r="D42" i="1"/>
  <c r="N19" i="1"/>
  <c r="C43" i="1" s="1"/>
  <c r="D43" i="1" s="1"/>
  <c r="I21" i="1"/>
  <c r="I22" i="1" s="1"/>
  <c r="D21" i="10"/>
  <c r="D22" i="10" s="1"/>
  <c r="L21" i="10"/>
  <c r="L22" i="10" s="1"/>
  <c r="D47" i="10"/>
  <c r="E21" i="10"/>
  <c r="E22" i="10" s="1"/>
  <c r="C21" i="10"/>
  <c r="C22" i="10" s="1"/>
  <c r="L21" i="11"/>
  <c r="L22" i="11" s="1"/>
  <c r="E21" i="11"/>
  <c r="E22" i="11" s="1"/>
  <c r="C21" i="11"/>
  <c r="C22" i="11" s="1"/>
  <c r="M21" i="10"/>
  <c r="M22" i="10" s="1"/>
  <c r="G21" i="10"/>
  <c r="G22" i="10" s="1"/>
  <c r="F21" i="9"/>
  <c r="F22" i="9" s="1"/>
  <c r="C21" i="9"/>
  <c r="C22" i="9" s="1"/>
  <c r="G21" i="9"/>
  <c r="G22" i="9" s="1"/>
  <c r="C21" i="8"/>
  <c r="C22" i="8" s="1"/>
  <c r="E21" i="8"/>
  <c r="E22" i="8" s="1"/>
  <c r="N21" i="1" l="1"/>
  <c r="N22" i="1" s="1"/>
</calcChain>
</file>

<file path=xl/sharedStrings.xml><?xml version="1.0" encoding="utf-8"?>
<sst xmlns="http://schemas.openxmlformats.org/spreadsheetml/2006/main" count="239" uniqueCount="40">
  <si>
    <t>Capacity (MW)</t>
  </si>
  <si>
    <t>Plant load factor</t>
  </si>
  <si>
    <t>Actual generation (million units)</t>
  </si>
  <si>
    <t>Auxiliary consumption (million units)</t>
  </si>
  <si>
    <t>Units available for sale (million units)</t>
  </si>
  <si>
    <t>Average merchant tariff (₹ per unit)</t>
  </si>
  <si>
    <t>Revenue</t>
  </si>
  <si>
    <t>Expenditure</t>
  </si>
  <si>
    <t>Cost of fuel</t>
  </si>
  <si>
    <t>Operation &amp; maintenance expenses</t>
  </si>
  <si>
    <t>Total Expenditure</t>
  </si>
  <si>
    <t>Interest on term loan</t>
  </si>
  <si>
    <t>Interest on working capital</t>
  </si>
  <si>
    <t>Depreciation</t>
  </si>
  <si>
    <t>Profit Before Tax</t>
  </si>
  <si>
    <t>Current tax</t>
  </si>
  <si>
    <t>Deferred tax</t>
  </si>
  <si>
    <t>Profit After Tax</t>
  </si>
  <si>
    <t>Gross Cash Accruals</t>
  </si>
  <si>
    <t>Fuel cost per unit</t>
  </si>
  <si>
    <t>O&amp;M cost per unit</t>
  </si>
  <si>
    <t>Current tax rate</t>
  </si>
  <si>
    <t>Year</t>
  </si>
  <si>
    <t>PBDIT</t>
  </si>
  <si>
    <t>Tax</t>
  </si>
  <si>
    <t>FCFF</t>
  </si>
  <si>
    <t>Year 0 (Construction)</t>
  </si>
  <si>
    <t>Project IRR</t>
  </si>
  <si>
    <t>Interest on Term Loan</t>
  </si>
  <si>
    <t>Principal Repayment = 9,160 – 8,060</t>
  </si>
  <si>
    <t>CFADS = PBDIT – Taxes</t>
  </si>
  <si>
    <t>Debt Service = Interest + Principal</t>
  </si>
  <si>
    <t>DSCR = CFADS / Debt Service</t>
  </si>
  <si>
    <t>LTD</t>
  </si>
  <si>
    <t>DSCR</t>
  </si>
  <si>
    <t>10% increase in fuel Cost = BAD. Lower IRR and lower DSCR</t>
  </si>
  <si>
    <t>10% decrease in fuel Cost = GOOD. Higher IRR and DSCR.</t>
  </si>
  <si>
    <t>5% decrease in PLF = BAD. Lower IRR and DSCR.</t>
  </si>
  <si>
    <t>5% increase in PLF = GOOD. Higher IRR and DSCR.</t>
  </si>
  <si>
    <t xml:space="preserve">1% increase in intrest = IRR is the same as base case but DSCR goes down by a little, more debt pressure.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</si>
</sst>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2" fontId="0" fillId="0" borderId="0" xfId="0" applyNumberFormat="1"/>
    <xf numFmtId="3" fontId="1" fillId="0" borderId="0" xfId="0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3" fillId="2" borderId="2" xfId="0" applyFont="1" applyFill="1" applyBorder="1"/>
    <xf numFmtId="0" fontId="3" fillId="2" borderId="1" xfId="0" applyFont="1" applyFill="1" applyBorder="1"/>
    <xf numFmtId="0" fontId="4" fillId="0" borderId="2" xfId="0" applyFont="1" applyBorder="1"/>
    <xf numFmtId="0" fontId="5" fillId="0" borderId="2" xfId="0" applyFont="1" applyBorder="1"/>
    <xf numFmtId="0" fontId="0" fillId="3" borderId="0" xfId="0" applyFill="1"/>
    <xf numFmtId="9" fontId="0" fillId="3" borderId="0" xfId="1" applyFont="1" applyFill="1"/>
    <xf numFmtId="0" fontId="0" fillId="3" borderId="0" xfId="0" applyFill="1" applyAlignment="1">
      <alignment wrapText="1"/>
    </xf>
    <xf numFmtId="2" fontId="0" fillId="3" borderId="0" xfId="0" applyNumberFormat="1" applyFill="1"/>
    <xf numFmtId="0" fontId="6" fillId="0" borderId="2" xfId="0" applyFont="1" applyBorder="1"/>
    <xf numFmtId="0" fontId="7" fillId="2" borderId="0" xfId="0" applyFont="1" applyFill="1" applyAlignment="1">
      <alignment horizontal="center" vertical="center" wrapText="1"/>
    </xf>
    <xf numFmtId="16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3735-8037-47A5-9832-EFA90E01AB55}">
  <dimension ref="A1:P56"/>
  <sheetViews>
    <sheetView tabSelected="1" topLeftCell="A18" workbookViewId="0">
      <selection activeCell="G38" sqref="G38"/>
    </sheetView>
  </sheetViews>
  <sheetFormatPr defaultRowHeight="14.4" x14ac:dyDescent="0.3"/>
  <cols>
    <col min="1" max="1" width="32.33203125" bestFit="1" customWidth="1"/>
    <col min="2" max="8" width="10.6640625" customWidth="1"/>
    <col min="9" max="9" width="17.33203125" customWidth="1"/>
    <col min="10" max="16" width="10.6640625" customWidth="1"/>
  </cols>
  <sheetData>
    <row r="1" spans="1:16" ht="15.6" x14ac:dyDescent="0.3">
      <c r="A1" s="9" t="s">
        <v>22</v>
      </c>
      <c r="B1" s="10">
        <v>2013</v>
      </c>
      <c r="C1" s="10">
        <v>2014</v>
      </c>
      <c r="D1" s="10">
        <v>2015</v>
      </c>
      <c r="E1" s="10">
        <v>2016</v>
      </c>
      <c r="F1" s="10">
        <v>2017</v>
      </c>
      <c r="G1" s="10">
        <v>2018</v>
      </c>
      <c r="H1" s="10">
        <v>2019</v>
      </c>
      <c r="I1" s="10">
        <v>2020</v>
      </c>
      <c r="J1" s="10">
        <v>2021</v>
      </c>
      <c r="K1" s="10">
        <v>2022</v>
      </c>
      <c r="L1" s="10">
        <v>2023</v>
      </c>
      <c r="M1" s="10">
        <v>2024</v>
      </c>
      <c r="N1" s="10">
        <v>2025</v>
      </c>
      <c r="O1" s="10">
        <v>2026</v>
      </c>
      <c r="P1" s="10">
        <v>2027</v>
      </c>
    </row>
    <row r="2" spans="1:16" x14ac:dyDescent="0.3">
      <c r="A2" s="11" t="s">
        <v>0</v>
      </c>
      <c r="B2" s="1">
        <v>300</v>
      </c>
      <c r="C2" s="1">
        <f t="shared" ref="C2:P2" si="0">$B$2</f>
        <v>300</v>
      </c>
      <c r="D2" s="1">
        <f t="shared" si="0"/>
        <v>300</v>
      </c>
      <c r="E2" s="1">
        <f t="shared" si="0"/>
        <v>300</v>
      </c>
      <c r="F2" s="1">
        <f t="shared" si="0"/>
        <v>300</v>
      </c>
      <c r="G2" s="1">
        <f t="shared" si="0"/>
        <v>300</v>
      </c>
      <c r="H2" s="1">
        <f t="shared" si="0"/>
        <v>300</v>
      </c>
      <c r="I2" s="1">
        <f t="shared" si="0"/>
        <v>300</v>
      </c>
      <c r="J2" s="1">
        <f t="shared" si="0"/>
        <v>300</v>
      </c>
      <c r="K2" s="1">
        <f t="shared" si="0"/>
        <v>300</v>
      </c>
      <c r="L2" s="1">
        <f t="shared" si="0"/>
        <v>300</v>
      </c>
      <c r="M2" s="1">
        <f t="shared" si="0"/>
        <v>300</v>
      </c>
      <c r="N2" s="1">
        <f t="shared" si="0"/>
        <v>300</v>
      </c>
      <c r="O2" s="1">
        <f t="shared" si="0"/>
        <v>300</v>
      </c>
      <c r="P2" s="1">
        <f t="shared" si="0"/>
        <v>300</v>
      </c>
    </row>
    <row r="3" spans="1:16" x14ac:dyDescent="0.3">
      <c r="A3" s="11" t="s">
        <v>1</v>
      </c>
      <c r="B3" s="2">
        <v>0.85</v>
      </c>
      <c r="C3" s="2">
        <f t="shared" ref="C3:P3" si="1">$B$3</f>
        <v>0.85</v>
      </c>
      <c r="D3" s="2">
        <f t="shared" si="1"/>
        <v>0.85</v>
      </c>
      <c r="E3" s="2">
        <f t="shared" si="1"/>
        <v>0.85</v>
      </c>
      <c r="F3" s="2">
        <f t="shared" si="1"/>
        <v>0.85</v>
      </c>
      <c r="G3" s="2">
        <f t="shared" si="1"/>
        <v>0.85</v>
      </c>
      <c r="H3" s="2">
        <f t="shared" si="1"/>
        <v>0.85</v>
      </c>
      <c r="I3" s="2">
        <f t="shared" si="1"/>
        <v>0.85</v>
      </c>
      <c r="J3" s="2">
        <f t="shared" si="1"/>
        <v>0.85</v>
      </c>
      <c r="K3" s="2">
        <f t="shared" si="1"/>
        <v>0.85</v>
      </c>
      <c r="L3" s="2">
        <f t="shared" si="1"/>
        <v>0.85</v>
      </c>
      <c r="M3" s="2">
        <f t="shared" si="1"/>
        <v>0.85</v>
      </c>
      <c r="N3" s="2">
        <f t="shared" si="1"/>
        <v>0.85</v>
      </c>
      <c r="O3" s="2">
        <f t="shared" si="1"/>
        <v>0.85</v>
      </c>
      <c r="P3" s="2">
        <f t="shared" si="1"/>
        <v>0.85</v>
      </c>
    </row>
    <row r="4" spans="1:16" x14ac:dyDescent="0.3">
      <c r="A4" s="11" t="s">
        <v>2</v>
      </c>
      <c r="B4" s="4">
        <f t="shared" ref="B4:P4" si="2">B2*B3*8760/1000</f>
        <v>2233.8000000000002</v>
      </c>
      <c r="C4" s="4">
        <f t="shared" si="2"/>
        <v>2233.8000000000002</v>
      </c>
      <c r="D4" s="4">
        <f t="shared" si="2"/>
        <v>2233.8000000000002</v>
      </c>
      <c r="E4" s="4">
        <f t="shared" si="2"/>
        <v>2233.8000000000002</v>
      </c>
      <c r="F4" s="4">
        <f t="shared" si="2"/>
        <v>2233.8000000000002</v>
      </c>
      <c r="G4" s="4">
        <f t="shared" si="2"/>
        <v>2233.8000000000002</v>
      </c>
      <c r="H4" s="4">
        <f t="shared" si="2"/>
        <v>2233.8000000000002</v>
      </c>
      <c r="I4" s="4">
        <f t="shared" si="2"/>
        <v>2233.8000000000002</v>
      </c>
      <c r="J4" s="4">
        <f t="shared" si="2"/>
        <v>2233.8000000000002</v>
      </c>
      <c r="K4" s="4">
        <f t="shared" si="2"/>
        <v>2233.8000000000002</v>
      </c>
      <c r="L4" s="4">
        <f t="shared" si="2"/>
        <v>2233.8000000000002</v>
      </c>
      <c r="M4" s="4">
        <f t="shared" si="2"/>
        <v>2233.8000000000002</v>
      </c>
      <c r="N4" s="4">
        <f t="shared" si="2"/>
        <v>2233.8000000000002</v>
      </c>
      <c r="O4" s="4">
        <f t="shared" si="2"/>
        <v>2233.8000000000002</v>
      </c>
      <c r="P4" s="4">
        <f t="shared" si="2"/>
        <v>2233.8000000000002</v>
      </c>
    </row>
    <row r="5" spans="1:16" x14ac:dyDescent="0.3">
      <c r="A5" s="11" t="s">
        <v>3</v>
      </c>
      <c r="B5" s="1">
        <v>201</v>
      </c>
      <c r="C5" s="1">
        <f t="shared" ref="C5:P5" si="3">$B$5</f>
        <v>201</v>
      </c>
      <c r="D5" s="1">
        <f t="shared" si="3"/>
        <v>201</v>
      </c>
      <c r="E5" s="1">
        <f t="shared" si="3"/>
        <v>201</v>
      </c>
      <c r="F5" s="1">
        <f t="shared" si="3"/>
        <v>201</v>
      </c>
      <c r="G5" s="1">
        <f t="shared" si="3"/>
        <v>201</v>
      </c>
      <c r="H5" s="1">
        <f t="shared" si="3"/>
        <v>201</v>
      </c>
      <c r="I5" s="1">
        <f t="shared" si="3"/>
        <v>201</v>
      </c>
      <c r="J5" s="1">
        <f t="shared" si="3"/>
        <v>201</v>
      </c>
      <c r="K5" s="1">
        <f t="shared" si="3"/>
        <v>201</v>
      </c>
      <c r="L5" s="1">
        <f t="shared" si="3"/>
        <v>201</v>
      </c>
      <c r="M5" s="1">
        <f t="shared" si="3"/>
        <v>201</v>
      </c>
      <c r="N5" s="1">
        <f t="shared" si="3"/>
        <v>201</v>
      </c>
      <c r="O5" s="1">
        <f t="shared" si="3"/>
        <v>201</v>
      </c>
      <c r="P5" s="1">
        <f t="shared" si="3"/>
        <v>201</v>
      </c>
    </row>
    <row r="6" spans="1:16" x14ac:dyDescent="0.3">
      <c r="A6" s="11" t="s">
        <v>4</v>
      </c>
      <c r="B6" s="4">
        <f t="shared" ref="B6:P6" si="4">B4-B5</f>
        <v>2032.8000000000002</v>
      </c>
      <c r="C6" s="4">
        <f t="shared" si="4"/>
        <v>2032.8000000000002</v>
      </c>
      <c r="D6" s="4">
        <f t="shared" si="4"/>
        <v>2032.8000000000002</v>
      </c>
      <c r="E6" s="4">
        <f t="shared" si="4"/>
        <v>2032.8000000000002</v>
      </c>
      <c r="F6" s="4">
        <f t="shared" si="4"/>
        <v>2032.8000000000002</v>
      </c>
      <c r="G6" s="4">
        <f t="shared" si="4"/>
        <v>2032.8000000000002</v>
      </c>
      <c r="H6" s="4">
        <f t="shared" si="4"/>
        <v>2032.8000000000002</v>
      </c>
      <c r="I6" s="4">
        <f t="shared" si="4"/>
        <v>2032.8000000000002</v>
      </c>
      <c r="J6" s="4">
        <f t="shared" si="4"/>
        <v>2032.8000000000002</v>
      </c>
      <c r="K6" s="4">
        <f t="shared" si="4"/>
        <v>2032.8000000000002</v>
      </c>
      <c r="L6" s="4">
        <f t="shared" si="4"/>
        <v>2032.8000000000002</v>
      </c>
      <c r="M6" s="4">
        <f t="shared" si="4"/>
        <v>2032.8000000000002</v>
      </c>
      <c r="N6" s="4">
        <f t="shared" si="4"/>
        <v>2032.8000000000002</v>
      </c>
      <c r="O6" s="4">
        <f t="shared" si="4"/>
        <v>2032.8000000000002</v>
      </c>
      <c r="P6" s="4">
        <f t="shared" si="4"/>
        <v>2032.8000000000002</v>
      </c>
    </row>
    <row r="7" spans="1:16" x14ac:dyDescent="0.3">
      <c r="A7" s="11" t="s">
        <v>5</v>
      </c>
      <c r="B7" s="2">
        <v>3.3</v>
      </c>
      <c r="C7" s="2">
        <v>3.33</v>
      </c>
      <c r="D7" s="2">
        <v>3.37</v>
      </c>
      <c r="E7" s="2">
        <v>3.4</v>
      </c>
      <c r="F7" s="2">
        <v>3.43</v>
      </c>
      <c r="G7" s="2">
        <v>3.47</v>
      </c>
      <c r="H7" s="2">
        <v>3.5</v>
      </c>
      <c r="I7" s="2">
        <v>3.54</v>
      </c>
      <c r="J7" s="2">
        <v>3.57</v>
      </c>
      <c r="K7" s="2">
        <v>3.61</v>
      </c>
      <c r="L7" s="2">
        <v>3.65</v>
      </c>
      <c r="M7" s="2">
        <v>3.68</v>
      </c>
      <c r="N7" s="2">
        <v>3.72</v>
      </c>
      <c r="O7" s="2">
        <v>3.76</v>
      </c>
      <c r="P7" s="2">
        <v>3.79</v>
      </c>
    </row>
    <row r="8" spans="1:16" x14ac:dyDescent="0.3">
      <c r="A8" s="11" t="s">
        <v>6</v>
      </c>
      <c r="B8" s="3">
        <f t="shared" ref="B8:P8" si="5">B6*B7</f>
        <v>6708.2400000000007</v>
      </c>
      <c r="C8" s="3">
        <f>C6*C7</f>
        <v>6769.2240000000011</v>
      </c>
      <c r="D8" s="3">
        <f t="shared" si="5"/>
        <v>6850.536000000001</v>
      </c>
      <c r="E8" s="3">
        <f t="shared" si="5"/>
        <v>6911.52</v>
      </c>
      <c r="F8" s="3">
        <f t="shared" si="5"/>
        <v>6972.5040000000008</v>
      </c>
      <c r="G8" s="3">
        <f t="shared" si="5"/>
        <v>7053.8160000000007</v>
      </c>
      <c r="H8" s="3">
        <f t="shared" si="5"/>
        <v>7114.8000000000011</v>
      </c>
      <c r="I8" s="3">
        <f t="shared" si="5"/>
        <v>7196.112000000001</v>
      </c>
      <c r="J8" s="3">
        <f t="shared" si="5"/>
        <v>7257.0960000000005</v>
      </c>
      <c r="K8" s="3">
        <f t="shared" si="5"/>
        <v>7338.4080000000004</v>
      </c>
      <c r="L8" s="3">
        <f t="shared" si="5"/>
        <v>7419.72</v>
      </c>
      <c r="M8" s="3">
        <f t="shared" si="5"/>
        <v>7480.7040000000006</v>
      </c>
      <c r="N8" s="3">
        <f t="shared" si="5"/>
        <v>7562.0160000000014</v>
      </c>
      <c r="O8" s="3">
        <f t="shared" si="5"/>
        <v>7643.3280000000004</v>
      </c>
      <c r="P8" s="3">
        <f t="shared" si="5"/>
        <v>7704.3120000000008</v>
      </c>
    </row>
    <row r="9" spans="1:16" x14ac:dyDescent="0.3">
      <c r="A9" s="12"/>
    </row>
    <row r="10" spans="1:16" x14ac:dyDescent="0.3">
      <c r="A10" s="11" t="s">
        <v>7</v>
      </c>
    </row>
    <row r="11" spans="1:16" x14ac:dyDescent="0.3">
      <c r="A11" s="11" t="s">
        <v>8</v>
      </c>
      <c r="B11" s="1">
        <f>B4*B24</f>
        <v>3036</v>
      </c>
      <c r="C11" s="1">
        <f>C4*C24</f>
        <v>3127.0000000000009</v>
      </c>
      <c r="D11" s="1">
        <f t="shared" ref="D11:P11" si="6">D4*D24</f>
        <v>3220.9999999999986</v>
      </c>
      <c r="E11" s="1">
        <f t="shared" si="6"/>
        <v>3316.9999999999991</v>
      </c>
      <c r="F11" s="1">
        <f t="shared" si="6"/>
        <v>3417.0000000000014</v>
      </c>
      <c r="G11" s="1">
        <f t="shared" si="6"/>
        <v>3519.0000000000009</v>
      </c>
      <c r="H11" s="1">
        <f t="shared" si="6"/>
        <v>3625.0000000000009</v>
      </c>
      <c r="I11" s="1">
        <f t="shared" si="6"/>
        <v>3734</v>
      </c>
      <c r="J11" s="1">
        <f t="shared" si="6"/>
        <v>3846</v>
      </c>
      <c r="K11" s="1">
        <f t="shared" si="6"/>
        <v>3961.0000000000014</v>
      </c>
      <c r="L11" s="1">
        <f t="shared" si="6"/>
        <v>4080</v>
      </c>
      <c r="M11" s="1">
        <f t="shared" si="6"/>
        <v>4202</v>
      </c>
      <c r="N11" s="1">
        <f t="shared" si="6"/>
        <v>4328</v>
      </c>
      <c r="O11" s="1">
        <f t="shared" si="6"/>
        <v>4458</v>
      </c>
      <c r="P11" s="1">
        <f t="shared" si="6"/>
        <v>4592</v>
      </c>
    </row>
    <row r="12" spans="1:16" x14ac:dyDescent="0.3">
      <c r="A12" s="11" t="s">
        <v>9</v>
      </c>
      <c r="B12" s="1">
        <f>B4*B25</f>
        <v>484</v>
      </c>
      <c r="C12" s="1">
        <f t="shared" ref="C12:P12" si="7">C4*C25</f>
        <v>503</v>
      </c>
      <c r="D12" s="1">
        <f t="shared" si="7"/>
        <v>523</v>
      </c>
      <c r="E12" s="1">
        <f t="shared" si="7"/>
        <v>544</v>
      </c>
      <c r="F12" s="1">
        <f t="shared" si="7"/>
        <v>566</v>
      </c>
      <c r="G12" s="1">
        <f t="shared" si="7"/>
        <v>588</v>
      </c>
      <c r="H12" s="1">
        <f t="shared" si="7"/>
        <v>612</v>
      </c>
      <c r="I12" s="1">
        <f t="shared" si="7"/>
        <v>636</v>
      </c>
      <c r="J12" s="1">
        <f t="shared" si="7"/>
        <v>662</v>
      </c>
      <c r="K12" s="1">
        <f t="shared" si="7"/>
        <v>688</v>
      </c>
      <c r="L12" s="1">
        <f t="shared" si="7"/>
        <v>716</v>
      </c>
      <c r="M12" s="1">
        <f t="shared" si="7"/>
        <v>744</v>
      </c>
      <c r="N12" s="1">
        <f t="shared" si="7"/>
        <v>773.99999999999989</v>
      </c>
      <c r="O12" s="1">
        <f t="shared" si="7"/>
        <v>805</v>
      </c>
      <c r="P12" s="1">
        <f t="shared" si="7"/>
        <v>836.99999999999989</v>
      </c>
    </row>
    <row r="13" spans="1:16" x14ac:dyDescent="0.3">
      <c r="A13" s="11" t="s">
        <v>10</v>
      </c>
      <c r="B13" s="1">
        <f>B11+B12</f>
        <v>3520</v>
      </c>
      <c r="C13" s="1">
        <f t="shared" ref="C13:P13" si="8">C11+C12</f>
        <v>3630.0000000000009</v>
      </c>
      <c r="D13" s="1">
        <f t="shared" si="8"/>
        <v>3743.9999999999986</v>
      </c>
      <c r="E13" s="1">
        <f t="shared" si="8"/>
        <v>3860.9999999999991</v>
      </c>
      <c r="F13" s="1">
        <f t="shared" si="8"/>
        <v>3983.0000000000014</v>
      </c>
      <c r="G13" s="1">
        <f t="shared" si="8"/>
        <v>4107.0000000000009</v>
      </c>
      <c r="H13" s="1">
        <f t="shared" si="8"/>
        <v>4237.0000000000009</v>
      </c>
      <c r="I13" s="1">
        <f t="shared" si="8"/>
        <v>4370</v>
      </c>
      <c r="J13" s="1">
        <f t="shared" si="8"/>
        <v>4508</v>
      </c>
      <c r="K13" s="1">
        <f t="shared" si="8"/>
        <v>4649.0000000000018</v>
      </c>
      <c r="L13" s="1">
        <f t="shared" si="8"/>
        <v>4796</v>
      </c>
      <c r="M13" s="1">
        <f t="shared" si="8"/>
        <v>4946</v>
      </c>
      <c r="N13" s="1">
        <f t="shared" si="8"/>
        <v>5102</v>
      </c>
      <c r="O13" s="1">
        <f t="shared" si="8"/>
        <v>5263</v>
      </c>
      <c r="P13" s="1">
        <f t="shared" si="8"/>
        <v>5429</v>
      </c>
    </row>
    <row r="14" spans="1:16" x14ac:dyDescent="0.3">
      <c r="A14" s="11" t="s">
        <v>23</v>
      </c>
      <c r="B14" s="3">
        <f>B8-B13</f>
        <v>3188.2400000000007</v>
      </c>
      <c r="C14" s="3">
        <f t="shared" ref="C14:P14" si="9">C8-C13</f>
        <v>3139.2240000000002</v>
      </c>
      <c r="D14" s="3">
        <f t="shared" si="9"/>
        <v>3106.5360000000023</v>
      </c>
      <c r="E14" s="3">
        <f t="shared" si="9"/>
        <v>3050.5200000000013</v>
      </c>
      <c r="F14" s="3">
        <f t="shared" si="9"/>
        <v>2989.5039999999995</v>
      </c>
      <c r="G14" s="3">
        <f t="shared" si="9"/>
        <v>2946.8159999999998</v>
      </c>
      <c r="H14" s="3">
        <f t="shared" si="9"/>
        <v>2877.8</v>
      </c>
      <c r="I14" s="3">
        <f t="shared" si="9"/>
        <v>2826.112000000001</v>
      </c>
      <c r="J14" s="3">
        <f t="shared" si="9"/>
        <v>2749.0960000000005</v>
      </c>
      <c r="K14" s="3">
        <f t="shared" si="9"/>
        <v>2689.4079999999985</v>
      </c>
      <c r="L14" s="3">
        <f t="shared" si="9"/>
        <v>2623.7200000000003</v>
      </c>
      <c r="M14" s="3">
        <f t="shared" si="9"/>
        <v>2534.7040000000006</v>
      </c>
      <c r="N14" s="3">
        <f t="shared" si="9"/>
        <v>2460.0160000000014</v>
      </c>
      <c r="O14" s="3">
        <f t="shared" si="9"/>
        <v>2380.3280000000004</v>
      </c>
      <c r="P14" s="3">
        <f t="shared" si="9"/>
        <v>2275.3120000000008</v>
      </c>
    </row>
    <row r="15" spans="1:16" x14ac:dyDescent="0.3">
      <c r="A15" s="11" t="s">
        <v>11</v>
      </c>
      <c r="B15" s="1">
        <v>1132</v>
      </c>
      <c r="C15" s="1">
        <v>1033</v>
      </c>
      <c r="D15" s="1">
        <v>903</v>
      </c>
      <c r="E15" s="1">
        <v>774</v>
      </c>
      <c r="F15" s="1">
        <v>645</v>
      </c>
      <c r="G15" s="1">
        <v>516</v>
      </c>
      <c r="H15" s="1">
        <v>387</v>
      </c>
      <c r="I15" s="1">
        <v>258</v>
      </c>
      <c r="J15" s="1">
        <v>129</v>
      </c>
      <c r="K15" s="1">
        <v>32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3">
      <c r="A16" s="11" t="s">
        <v>12</v>
      </c>
      <c r="B16" s="1">
        <v>112</v>
      </c>
      <c r="C16" s="1">
        <v>112</v>
      </c>
      <c r="D16" s="1">
        <v>114</v>
      </c>
      <c r="E16" s="1">
        <v>116</v>
      </c>
      <c r="F16" s="1">
        <v>118</v>
      </c>
      <c r="G16" s="1">
        <v>120</v>
      </c>
      <c r="H16" s="1">
        <v>122</v>
      </c>
      <c r="I16" s="1">
        <v>125</v>
      </c>
      <c r="J16" s="1">
        <v>127</v>
      </c>
      <c r="K16" s="1">
        <v>130</v>
      </c>
      <c r="L16" s="1">
        <v>132</v>
      </c>
      <c r="M16" s="1">
        <v>134</v>
      </c>
      <c r="N16" s="1">
        <v>137</v>
      </c>
      <c r="O16" s="1">
        <v>140</v>
      </c>
      <c r="P16" s="1">
        <v>143</v>
      </c>
    </row>
    <row r="17" spans="1:16" x14ac:dyDescent="0.3">
      <c r="A17" s="11" t="s">
        <v>13</v>
      </c>
      <c r="B17" s="1">
        <v>680</v>
      </c>
      <c r="C17" s="1">
        <f t="shared" ref="C17:P17" si="10">$B$17</f>
        <v>680</v>
      </c>
      <c r="D17" s="1">
        <f t="shared" si="10"/>
        <v>680</v>
      </c>
      <c r="E17" s="1">
        <f t="shared" si="10"/>
        <v>680</v>
      </c>
      <c r="F17" s="1">
        <f t="shared" si="10"/>
        <v>680</v>
      </c>
      <c r="G17" s="1">
        <f t="shared" si="10"/>
        <v>680</v>
      </c>
      <c r="H17" s="1">
        <f t="shared" si="10"/>
        <v>680</v>
      </c>
      <c r="I17" s="1">
        <f t="shared" si="10"/>
        <v>680</v>
      </c>
      <c r="J17" s="1">
        <f t="shared" si="10"/>
        <v>680</v>
      </c>
      <c r="K17" s="1">
        <f t="shared" si="10"/>
        <v>680</v>
      </c>
      <c r="L17" s="1">
        <f t="shared" si="10"/>
        <v>680</v>
      </c>
      <c r="M17" s="1">
        <f t="shared" si="10"/>
        <v>680</v>
      </c>
      <c r="N17" s="1">
        <f t="shared" si="10"/>
        <v>680</v>
      </c>
      <c r="O17" s="1">
        <f t="shared" si="10"/>
        <v>680</v>
      </c>
      <c r="P17" s="1">
        <f t="shared" si="10"/>
        <v>680</v>
      </c>
    </row>
    <row r="18" spans="1:16" x14ac:dyDescent="0.3">
      <c r="A18" s="11" t="s">
        <v>14</v>
      </c>
      <c r="B18" s="1">
        <f>B14-B15-B16-B17</f>
        <v>1264.2400000000007</v>
      </c>
      <c r="C18" s="1">
        <f t="shared" ref="C18:P18" si="11">C14-C15-C16-C17</f>
        <v>1314.2240000000002</v>
      </c>
      <c r="D18" s="1">
        <f t="shared" si="11"/>
        <v>1409.5360000000023</v>
      </c>
      <c r="E18" s="1">
        <f t="shared" si="11"/>
        <v>1480.5200000000013</v>
      </c>
      <c r="F18" s="1">
        <f t="shared" si="11"/>
        <v>1546.5039999999995</v>
      </c>
      <c r="G18" s="1">
        <f t="shared" si="11"/>
        <v>1630.8159999999998</v>
      </c>
      <c r="H18" s="1">
        <f t="shared" si="11"/>
        <v>1688.8000000000002</v>
      </c>
      <c r="I18" s="1">
        <f t="shared" si="11"/>
        <v>1763.112000000001</v>
      </c>
      <c r="J18" s="1">
        <f t="shared" si="11"/>
        <v>1813.0960000000005</v>
      </c>
      <c r="K18" s="1">
        <f t="shared" si="11"/>
        <v>1847.4079999999985</v>
      </c>
      <c r="L18" s="1">
        <f t="shared" si="11"/>
        <v>1811.7200000000003</v>
      </c>
      <c r="M18" s="1">
        <f t="shared" si="11"/>
        <v>1720.7040000000006</v>
      </c>
      <c r="N18" s="1">
        <f t="shared" si="11"/>
        <v>1643.0160000000014</v>
      </c>
      <c r="O18" s="1">
        <f t="shared" si="11"/>
        <v>1560.3280000000004</v>
      </c>
      <c r="P18" s="1">
        <f t="shared" si="11"/>
        <v>1452.3120000000008</v>
      </c>
    </row>
    <row r="19" spans="1:16" x14ac:dyDescent="0.3">
      <c r="A19" s="11" t="s">
        <v>15</v>
      </c>
      <c r="B19" s="1">
        <f>B18*B26</f>
        <v>199.7219589257505</v>
      </c>
      <c r="C19" s="1">
        <f t="shared" ref="C19:P19" si="12">C18*C26</f>
        <v>209.08109090909093</v>
      </c>
      <c r="D19" s="1">
        <f t="shared" si="12"/>
        <v>221.18253922967222</v>
      </c>
      <c r="E19" s="1">
        <f t="shared" si="12"/>
        <v>240.0843243243246</v>
      </c>
      <c r="F19" s="1">
        <f t="shared" si="12"/>
        <v>248.63408360128608</v>
      </c>
      <c r="G19" s="1">
        <f t="shared" si="12"/>
        <v>260.60980946527343</v>
      </c>
      <c r="H19" s="1">
        <f t="shared" si="12"/>
        <v>269.01238938053098</v>
      </c>
      <c r="I19" s="1">
        <f t="shared" si="12"/>
        <v>280.6545537237069</v>
      </c>
      <c r="J19" s="1">
        <f t="shared" si="12"/>
        <v>288.89991208791207</v>
      </c>
      <c r="K19" s="1">
        <f t="shared" si="12"/>
        <v>300.39154471544697</v>
      </c>
      <c r="L19" s="1">
        <f t="shared" si="12"/>
        <v>291.56426193118762</v>
      </c>
      <c r="M19" s="1">
        <f t="shared" si="12"/>
        <v>279.62688334300651</v>
      </c>
      <c r="N19" s="1">
        <f t="shared" si="12"/>
        <v>260.63707138499109</v>
      </c>
      <c r="O19" s="1">
        <f t="shared" si="12"/>
        <v>251.50354609929093</v>
      </c>
      <c r="P19" s="1">
        <f t="shared" si="12"/>
        <v>228.94568882796452</v>
      </c>
    </row>
    <row r="20" spans="1:16" x14ac:dyDescent="0.3">
      <c r="A20" s="11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-10</v>
      </c>
      <c r="J20" s="1">
        <v>-40</v>
      </c>
      <c r="K20" s="1">
        <v>-70</v>
      </c>
      <c r="L20" s="1">
        <v>-90</v>
      </c>
      <c r="M20" s="1">
        <v>-110</v>
      </c>
      <c r="N20" s="1">
        <v>-130</v>
      </c>
      <c r="O20" s="1">
        <v>-140</v>
      </c>
      <c r="P20" s="1">
        <v>-150</v>
      </c>
    </row>
    <row r="21" spans="1:16" x14ac:dyDescent="0.3">
      <c r="A21" s="11" t="s">
        <v>17</v>
      </c>
      <c r="B21" s="1">
        <f>B18-B19</f>
        <v>1064.5180410742503</v>
      </c>
      <c r="C21" s="1">
        <f t="shared" ref="C21:P21" si="13">C18-C19</f>
        <v>1105.1429090909091</v>
      </c>
      <c r="D21" s="1">
        <f t="shared" si="13"/>
        <v>1188.35346077033</v>
      </c>
      <c r="E21" s="1">
        <f t="shared" si="13"/>
        <v>1240.4356756756767</v>
      </c>
      <c r="F21" s="1">
        <f t="shared" si="13"/>
        <v>1297.8699163987135</v>
      </c>
      <c r="G21" s="1">
        <f t="shared" si="13"/>
        <v>1370.2061905347264</v>
      </c>
      <c r="H21" s="1">
        <f t="shared" si="13"/>
        <v>1419.7876106194692</v>
      </c>
      <c r="I21" s="1">
        <f t="shared" si="13"/>
        <v>1482.4574462762941</v>
      </c>
      <c r="J21" s="1">
        <f t="shared" si="13"/>
        <v>1524.1960879120884</v>
      </c>
      <c r="K21" s="1">
        <f t="shared" si="13"/>
        <v>1547.0164552845515</v>
      </c>
      <c r="L21" s="1">
        <f t="shared" si="13"/>
        <v>1520.1557380688128</v>
      </c>
      <c r="M21" s="1">
        <f t="shared" si="13"/>
        <v>1441.0771166569941</v>
      </c>
      <c r="N21" s="1">
        <f t="shared" si="13"/>
        <v>1382.3789286150104</v>
      </c>
      <c r="O21" s="1">
        <f t="shared" si="13"/>
        <v>1308.8244539007096</v>
      </c>
      <c r="P21" s="1">
        <f t="shared" si="13"/>
        <v>1223.3663111720364</v>
      </c>
    </row>
    <row r="22" spans="1:16" x14ac:dyDescent="0.3">
      <c r="A22" s="11" t="s">
        <v>18</v>
      </c>
      <c r="B22" s="1">
        <f>B21+B17</f>
        <v>1744.5180410742503</v>
      </c>
      <c r="C22" s="1">
        <f t="shared" ref="C22:P22" si="14">C21+C17</f>
        <v>1785.1429090909091</v>
      </c>
      <c r="D22" s="1">
        <f t="shared" si="14"/>
        <v>1868.35346077033</v>
      </c>
      <c r="E22" s="1">
        <f t="shared" si="14"/>
        <v>1920.4356756756767</v>
      </c>
      <c r="F22" s="1">
        <f t="shared" si="14"/>
        <v>1977.8699163987135</v>
      </c>
      <c r="G22" s="1">
        <f t="shared" si="14"/>
        <v>2050.2061905347264</v>
      </c>
      <c r="H22" s="1">
        <f t="shared" si="14"/>
        <v>2099.787610619469</v>
      </c>
      <c r="I22" s="1">
        <f t="shared" si="14"/>
        <v>2162.4574462762939</v>
      </c>
      <c r="J22" s="1">
        <f t="shared" si="14"/>
        <v>2204.1960879120884</v>
      </c>
      <c r="K22" s="1">
        <f t="shared" si="14"/>
        <v>2227.0164552845517</v>
      </c>
      <c r="L22" s="1">
        <f t="shared" si="14"/>
        <v>2200.1557380688128</v>
      </c>
      <c r="M22" s="1">
        <f t="shared" si="14"/>
        <v>2121.0771166569939</v>
      </c>
      <c r="N22" s="1">
        <f t="shared" si="14"/>
        <v>2062.3789286150104</v>
      </c>
      <c r="O22" s="1">
        <f t="shared" si="14"/>
        <v>1988.8244539007096</v>
      </c>
      <c r="P22" s="1">
        <f t="shared" si="14"/>
        <v>1903.3663111720364</v>
      </c>
    </row>
    <row r="23" spans="1:16" x14ac:dyDescent="0.3">
      <c r="A23" s="12"/>
    </row>
    <row r="24" spans="1:16" x14ac:dyDescent="0.3">
      <c r="A24" s="11" t="s">
        <v>19</v>
      </c>
      <c r="B24" s="2">
        <v>1.3591189900617779</v>
      </c>
      <c r="C24" s="2">
        <v>1.399856746351509</v>
      </c>
      <c r="D24" s="2">
        <v>1.441937505595845</v>
      </c>
      <c r="E24" s="2">
        <v>1.484913600143253</v>
      </c>
      <c r="F24" s="2">
        <v>1.5296803652968041</v>
      </c>
      <c r="G24" s="2">
        <v>1.575342465753425</v>
      </c>
      <c r="H24" s="2">
        <v>1.622795236816188</v>
      </c>
      <c r="I24" s="2">
        <v>1.671591010833557</v>
      </c>
      <c r="J24" s="2">
        <v>1.7217297878055331</v>
      </c>
      <c r="K24" s="2">
        <v>1.7732115677321161</v>
      </c>
      <c r="L24" s="2">
        <v>1.8264840182648401</v>
      </c>
      <c r="M24" s="2">
        <v>1.881099471752171</v>
      </c>
      <c r="N24" s="2">
        <v>1.937505595845644</v>
      </c>
      <c r="O24" s="2">
        <v>1.9957023905452591</v>
      </c>
      <c r="P24" s="2">
        <v>2.0556898558510159</v>
      </c>
    </row>
    <row r="25" spans="1:16" x14ac:dyDescent="0.3">
      <c r="A25" s="11" t="s">
        <v>20</v>
      </c>
      <c r="B25" s="2">
        <v>0.21667114334318199</v>
      </c>
      <c r="C25" s="2">
        <v>0.2251768287223565</v>
      </c>
      <c r="D25" s="2">
        <v>0.23413018175306649</v>
      </c>
      <c r="E25" s="2">
        <v>0.24353120243531201</v>
      </c>
      <c r="F25" s="2">
        <v>0.25337989076909301</v>
      </c>
      <c r="G25" s="2">
        <v>0.26322857910287401</v>
      </c>
      <c r="H25" s="2">
        <v>0.27397260273972601</v>
      </c>
      <c r="I25" s="2">
        <v>0.28471662637657802</v>
      </c>
      <c r="J25" s="2">
        <v>0.29635598531650098</v>
      </c>
      <c r="K25" s="2">
        <v>0.307995344256424</v>
      </c>
      <c r="L25" s="2">
        <v>0.32053003849941802</v>
      </c>
      <c r="M25" s="2">
        <v>0.333064732742412</v>
      </c>
      <c r="N25" s="2">
        <v>0.34649476228847698</v>
      </c>
      <c r="O25" s="2">
        <v>0.36037245948607749</v>
      </c>
      <c r="P25" s="2">
        <v>0.37469782433521348</v>
      </c>
    </row>
    <row r="26" spans="1:16" x14ac:dyDescent="0.3">
      <c r="A26" s="11" t="s">
        <v>21</v>
      </c>
      <c r="B26" s="2">
        <v>0.15797788309636651</v>
      </c>
      <c r="C26" s="2">
        <v>0.15909090909090909</v>
      </c>
      <c r="D26" s="2">
        <v>0.15691868758915831</v>
      </c>
      <c r="E26" s="2">
        <v>0.1621621621621622</v>
      </c>
      <c r="F26" s="2">
        <v>0.16077170418006431</v>
      </c>
      <c r="G26" s="2">
        <v>0.15980331899200981</v>
      </c>
      <c r="H26" s="2">
        <v>0.15929203539823009</v>
      </c>
      <c r="I26" s="2">
        <v>0.15918135304150091</v>
      </c>
      <c r="J26" s="2">
        <v>0.1593406593406593</v>
      </c>
      <c r="K26" s="2">
        <v>0.16260162601626019</v>
      </c>
      <c r="L26" s="2">
        <v>0.1609322974472808</v>
      </c>
      <c r="M26" s="2">
        <v>0.16250725478816019</v>
      </c>
      <c r="N26" s="2">
        <v>0.15863331299572911</v>
      </c>
      <c r="O26" s="2">
        <v>0.16118633139909741</v>
      </c>
      <c r="P26" s="2">
        <v>0.15764222069910899</v>
      </c>
    </row>
    <row r="29" spans="1:16" ht="15.6" x14ac:dyDescent="0.3">
      <c r="A29" s="8" t="s">
        <v>22</v>
      </c>
      <c r="B29" s="8" t="s">
        <v>23</v>
      </c>
      <c r="C29" s="8" t="s">
        <v>24</v>
      </c>
      <c r="D29" s="8" t="s">
        <v>25</v>
      </c>
      <c r="H29" s="7" t="s">
        <v>22</v>
      </c>
      <c r="I29" s="7" t="s">
        <v>33</v>
      </c>
    </row>
    <row r="30" spans="1:16" x14ac:dyDescent="0.3">
      <c r="A30" t="s">
        <v>26</v>
      </c>
      <c r="D30">
        <v>-13860</v>
      </c>
      <c r="H30" s="5">
        <v>2013</v>
      </c>
      <c r="I30" s="5">
        <v>9160</v>
      </c>
    </row>
    <row r="31" spans="1:16" x14ac:dyDescent="0.3">
      <c r="A31" s="5">
        <v>2013</v>
      </c>
      <c r="B31" s="1">
        <f>B14</f>
        <v>3188.2400000000007</v>
      </c>
      <c r="C31" s="1">
        <f>B19</f>
        <v>199.7219589257505</v>
      </c>
      <c r="D31" s="1">
        <f>B31-C31</f>
        <v>2988.51804107425</v>
      </c>
      <c r="H31" s="5">
        <v>2014</v>
      </c>
      <c r="I31" s="5">
        <v>8060</v>
      </c>
    </row>
    <row r="32" spans="1:16" x14ac:dyDescent="0.3">
      <c r="A32" s="5">
        <v>2014</v>
      </c>
      <c r="B32" s="1">
        <f>C14</f>
        <v>3139.2240000000002</v>
      </c>
      <c r="C32" s="1">
        <f>C19</f>
        <v>209.08109090909093</v>
      </c>
      <c r="D32" s="1">
        <f t="shared" ref="D32:D45" si="15">B32-C32</f>
        <v>2930.1429090909091</v>
      </c>
      <c r="H32" s="5">
        <v>2015</v>
      </c>
      <c r="I32" s="5">
        <v>6990</v>
      </c>
    </row>
    <row r="33" spans="1:9" x14ac:dyDescent="0.3">
      <c r="A33" s="5">
        <v>2015</v>
      </c>
      <c r="B33" s="1">
        <f>D14</f>
        <v>3106.5360000000023</v>
      </c>
      <c r="C33" s="1">
        <f>D19</f>
        <v>221.18253922967222</v>
      </c>
      <c r="D33" s="1">
        <f t="shared" si="15"/>
        <v>2885.35346077033</v>
      </c>
      <c r="H33" s="5">
        <v>2016</v>
      </c>
      <c r="I33" s="5">
        <v>5910</v>
      </c>
    </row>
    <row r="34" spans="1:9" x14ac:dyDescent="0.3">
      <c r="A34" s="5">
        <v>2016</v>
      </c>
      <c r="B34" s="1">
        <f>E14</f>
        <v>3050.5200000000013</v>
      </c>
      <c r="C34" s="1">
        <f>E19</f>
        <v>240.0843243243246</v>
      </c>
      <c r="D34" s="1">
        <f t="shared" si="15"/>
        <v>2810.435675675677</v>
      </c>
      <c r="H34" s="5">
        <v>2017</v>
      </c>
      <c r="I34" s="5">
        <v>4840</v>
      </c>
    </row>
    <row r="35" spans="1:9" x14ac:dyDescent="0.3">
      <c r="A35" s="5">
        <v>2017</v>
      </c>
      <c r="B35" s="1">
        <f>F14</f>
        <v>2989.5039999999995</v>
      </c>
      <c r="C35" s="1">
        <f>F19</f>
        <v>248.63408360128608</v>
      </c>
      <c r="D35" s="1">
        <f t="shared" si="15"/>
        <v>2740.8699163987135</v>
      </c>
      <c r="H35" s="5">
        <v>2018</v>
      </c>
      <c r="I35" s="5">
        <v>3760</v>
      </c>
    </row>
    <row r="36" spans="1:9" x14ac:dyDescent="0.3">
      <c r="A36" s="5">
        <v>2018</v>
      </c>
      <c r="B36" s="1">
        <f>G14</f>
        <v>2946.8159999999998</v>
      </c>
      <c r="C36" s="1">
        <f>G19</f>
        <v>260.60980946527343</v>
      </c>
      <c r="D36" s="1">
        <f t="shared" si="15"/>
        <v>2686.2061905347264</v>
      </c>
      <c r="H36" s="5">
        <v>2019</v>
      </c>
      <c r="I36" s="5">
        <v>2690</v>
      </c>
    </row>
    <row r="37" spans="1:9" x14ac:dyDescent="0.3">
      <c r="A37" s="5">
        <v>2019</v>
      </c>
      <c r="B37" s="1">
        <f>H14</f>
        <v>2877.8</v>
      </c>
      <c r="C37" s="1">
        <f>H19</f>
        <v>269.01238938053098</v>
      </c>
      <c r="D37" s="1">
        <f t="shared" si="15"/>
        <v>2608.787610619469</v>
      </c>
      <c r="H37" s="5">
        <v>2020</v>
      </c>
      <c r="I37" s="5">
        <v>1610</v>
      </c>
    </row>
    <row r="38" spans="1:9" x14ac:dyDescent="0.3">
      <c r="A38" s="5">
        <v>2020</v>
      </c>
      <c r="B38" s="1">
        <f>I14</f>
        <v>2826.112000000001</v>
      </c>
      <c r="C38" s="1">
        <f>I19</f>
        <v>280.6545537237069</v>
      </c>
      <c r="D38" s="1">
        <f t="shared" si="15"/>
        <v>2545.4574462762939</v>
      </c>
      <c r="H38" s="5">
        <v>2021</v>
      </c>
      <c r="I38" s="5">
        <v>540</v>
      </c>
    </row>
    <row r="39" spans="1:9" x14ac:dyDescent="0.3">
      <c r="A39" s="5">
        <v>2021</v>
      </c>
      <c r="B39" s="1">
        <f>J14</f>
        <v>2749.0960000000005</v>
      </c>
      <c r="C39" s="1">
        <f>J19</f>
        <v>288.89991208791207</v>
      </c>
      <c r="D39" s="1">
        <f t="shared" si="15"/>
        <v>2460.1960879120884</v>
      </c>
      <c r="H39" s="5">
        <v>2022</v>
      </c>
      <c r="I39" s="5">
        <v>0</v>
      </c>
    </row>
    <row r="40" spans="1:9" x14ac:dyDescent="0.3">
      <c r="A40" s="5">
        <v>2022</v>
      </c>
      <c r="B40" s="1">
        <f>K14</f>
        <v>2689.4079999999985</v>
      </c>
      <c r="C40" s="1">
        <f>K19</f>
        <v>300.39154471544697</v>
      </c>
      <c r="D40" s="1">
        <f t="shared" si="15"/>
        <v>2389.0164552845517</v>
      </c>
      <c r="H40" s="5">
        <v>2023</v>
      </c>
      <c r="I40" s="5">
        <v>0</v>
      </c>
    </row>
    <row r="41" spans="1:9" x14ac:dyDescent="0.3">
      <c r="A41" s="5">
        <v>2023</v>
      </c>
      <c r="B41" s="1">
        <f>L14</f>
        <v>2623.7200000000003</v>
      </c>
      <c r="C41" s="1">
        <f>L19</f>
        <v>291.56426193118762</v>
      </c>
      <c r="D41" s="1">
        <f t="shared" si="15"/>
        <v>2332.1557380688128</v>
      </c>
      <c r="H41" s="5">
        <v>2024</v>
      </c>
      <c r="I41" s="5">
        <v>0</v>
      </c>
    </row>
    <row r="42" spans="1:9" x14ac:dyDescent="0.3">
      <c r="A42" s="5">
        <v>2024</v>
      </c>
      <c r="B42" s="1">
        <f>M14</f>
        <v>2534.7040000000006</v>
      </c>
      <c r="C42" s="1">
        <f>M19</f>
        <v>279.62688334300651</v>
      </c>
      <c r="D42" s="1">
        <f t="shared" si="15"/>
        <v>2255.0771166569939</v>
      </c>
      <c r="H42" s="5">
        <v>2025</v>
      </c>
      <c r="I42" s="5">
        <v>0</v>
      </c>
    </row>
    <row r="43" spans="1:9" x14ac:dyDescent="0.3">
      <c r="A43" s="5">
        <v>2025</v>
      </c>
      <c r="B43" s="1">
        <f>N14</f>
        <v>2460.0160000000014</v>
      </c>
      <c r="C43" s="1">
        <f>N19</f>
        <v>260.63707138499109</v>
      </c>
      <c r="D43" s="1">
        <f t="shared" si="15"/>
        <v>2199.3789286150104</v>
      </c>
      <c r="H43" s="5">
        <v>2026</v>
      </c>
      <c r="I43" s="5">
        <v>0</v>
      </c>
    </row>
    <row r="44" spans="1:9" x14ac:dyDescent="0.3">
      <c r="A44" s="5">
        <v>2026</v>
      </c>
      <c r="B44" s="1">
        <f>O14</f>
        <v>2380.3280000000004</v>
      </c>
      <c r="C44" s="1">
        <f>O19</f>
        <v>251.50354609929093</v>
      </c>
      <c r="D44" s="1">
        <f t="shared" si="15"/>
        <v>2128.8244539007096</v>
      </c>
      <c r="H44" s="5">
        <v>2027</v>
      </c>
      <c r="I44" s="5">
        <v>0</v>
      </c>
    </row>
    <row r="45" spans="1:9" x14ac:dyDescent="0.3">
      <c r="A45" s="5">
        <v>2027</v>
      </c>
      <c r="B45" s="1">
        <f>P14</f>
        <v>2275.3120000000008</v>
      </c>
      <c r="C45" s="1">
        <f>P19</f>
        <v>228.94568882796452</v>
      </c>
      <c r="D45" s="1">
        <f t="shared" si="15"/>
        <v>2046.3663111720364</v>
      </c>
    </row>
    <row r="47" spans="1:9" x14ac:dyDescent="0.3">
      <c r="C47" s="13" t="s">
        <v>27</v>
      </c>
      <c r="D47" s="14">
        <f>IRR(D30:D45)</f>
        <v>0.18011672607796614</v>
      </c>
    </row>
    <row r="50" spans="1:2" ht="15.6" x14ac:dyDescent="0.3">
      <c r="A50" s="7" t="s">
        <v>34</v>
      </c>
    </row>
    <row r="51" spans="1:2" x14ac:dyDescent="0.3">
      <c r="A51" s="6" t="s">
        <v>23</v>
      </c>
      <c r="B51" s="1">
        <f>B31</f>
        <v>3188.2400000000007</v>
      </c>
    </row>
    <row r="52" spans="1:2" x14ac:dyDescent="0.3">
      <c r="A52" s="6" t="s">
        <v>28</v>
      </c>
      <c r="B52" s="1">
        <f>B15</f>
        <v>1132</v>
      </c>
    </row>
    <row r="53" spans="1:2" x14ac:dyDescent="0.3">
      <c r="A53" s="6" t="s">
        <v>29</v>
      </c>
      <c r="B53">
        <f>I30-I31</f>
        <v>1100</v>
      </c>
    </row>
    <row r="54" spans="1:2" x14ac:dyDescent="0.3">
      <c r="A54" s="6" t="s">
        <v>30</v>
      </c>
      <c r="B54" s="1">
        <f>D31</f>
        <v>2988.51804107425</v>
      </c>
    </row>
    <row r="55" spans="1:2" x14ac:dyDescent="0.3">
      <c r="A55" s="6" t="s">
        <v>31</v>
      </c>
      <c r="B55" s="1">
        <f>B52+B53</f>
        <v>2232</v>
      </c>
    </row>
    <row r="56" spans="1:2" x14ac:dyDescent="0.3">
      <c r="A56" s="15" t="s">
        <v>32</v>
      </c>
      <c r="B56" s="16">
        <f>B54/B55</f>
        <v>1.3389417746748433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EA01-3A26-4EBB-9F67-108DBCABA5DB}">
  <dimension ref="A1:P56"/>
  <sheetViews>
    <sheetView topLeftCell="A18" workbookViewId="0">
      <selection activeCell="F53" sqref="F53"/>
    </sheetView>
  </sheetViews>
  <sheetFormatPr defaultRowHeight="14.4" x14ac:dyDescent="0.3"/>
  <cols>
    <col min="1" max="1" width="32.33203125" bestFit="1" customWidth="1"/>
    <col min="2" max="8" width="10.6640625" customWidth="1"/>
    <col min="9" max="9" width="17.33203125" customWidth="1"/>
    <col min="10" max="16" width="10.6640625" customWidth="1"/>
  </cols>
  <sheetData>
    <row r="1" spans="1:16" ht="15.6" x14ac:dyDescent="0.3">
      <c r="A1" s="9" t="s">
        <v>22</v>
      </c>
      <c r="B1" s="10">
        <v>2013</v>
      </c>
      <c r="C1" s="10">
        <v>2014</v>
      </c>
      <c r="D1" s="10">
        <v>2015</v>
      </c>
      <c r="E1" s="10">
        <v>2016</v>
      </c>
      <c r="F1" s="10">
        <v>2017</v>
      </c>
      <c r="G1" s="10">
        <v>2018</v>
      </c>
      <c r="H1" s="10">
        <v>2019</v>
      </c>
      <c r="I1" s="10">
        <v>2020</v>
      </c>
      <c r="J1" s="10">
        <v>2021</v>
      </c>
      <c r="K1" s="10">
        <v>2022</v>
      </c>
      <c r="L1" s="10">
        <v>2023</v>
      </c>
      <c r="M1" s="10">
        <v>2024</v>
      </c>
      <c r="N1" s="10">
        <v>2025</v>
      </c>
      <c r="O1" s="10">
        <v>2026</v>
      </c>
      <c r="P1" s="10">
        <v>2027</v>
      </c>
    </row>
    <row r="2" spans="1:16" x14ac:dyDescent="0.3">
      <c r="A2" s="11" t="s">
        <v>0</v>
      </c>
      <c r="B2" s="1">
        <v>300</v>
      </c>
      <c r="C2" s="1">
        <f t="shared" ref="C2:P2" si="0">$B$2</f>
        <v>300</v>
      </c>
      <c r="D2" s="1">
        <f t="shared" si="0"/>
        <v>300</v>
      </c>
      <c r="E2" s="1">
        <f t="shared" si="0"/>
        <v>300</v>
      </c>
      <c r="F2" s="1">
        <f t="shared" si="0"/>
        <v>300</v>
      </c>
      <c r="G2" s="1">
        <f t="shared" si="0"/>
        <v>300</v>
      </c>
      <c r="H2" s="1">
        <f t="shared" si="0"/>
        <v>300</v>
      </c>
      <c r="I2" s="1">
        <f t="shared" si="0"/>
        <v>300</v>
      </c>
      <c r="J2" s="1">
        <f t="shared" si="0"/>
        <v>300</v>
      </c>
      <c r="K2" s="1">
        <f t="shared" si="0"/>
        <v>300</v>
      </c>
      <c r="L2" s="1">
        <f t="shared" si="0"/>
        <v>300</v>
      </c>
      <c r="M2" s="1">
        <f t="shared" si="0"/>
        <v>300</v>
      </c>
      <c r="N2" s="1">
        <f t="shared" si="0"/>
        <v>300</v>
      </c>
      <c r="O2" s="1">
        <f t="shared" si="0"/>
        <v>300</v>
      </c>
      <c r="P2" s="1">
        <f t="shared" si="0"/>
        <v>300</v>
      </c>
    </row>
    <row r="3" spans="1:16" x14ac:dyDescent="0.3">
      <c r="A3" s="11" t="s">
        <v>1</v>
      </c>
      <c r="B3" s="2">
        <v>0.85</v>
      </c>
      <c r="C3" s="2">
        <f t="shared" ref="C3:P3" si="1">$B$3</f>
        <v>0.85</v>
      </c>
      <c r="D3" s="2">
        <f t="shared" si="1"/>
        <v>0.85</v>
      </c>
      <c r="E3" s="2">
        <f t="shared" si="1"/>
        <v>0.85</v>
      </c>
      <c r="F3" s="2">
        <f t="shared" si="1"/>
        <v>0.85</v>
      </c>
      <c r="G3" s="2">
        <f t="shared" si="1"/>
        <v>0.85</v>
      </c>
      <c r="H3" s="2">
        <f t="shared" si="1"/>
        <v>0.85</v>
      </c>
      <c r="I3" s="2">
        <f t="shared" si="1"/>
        <v>0.85</v>
      </c>
      <c r="J3" s="2">
        <f t="shared" si="1"/>
        <v>0.85</v>
      </c>
      <c r="K3" s="2">
        <f t="shared" si="1"/>
        <v>0.85</v>
      </c>
      <c r="L3" s="2">
        <f t="shared" si="1"/>
        <v>0.85</v>
      </c>
      <c r="M3" s="2">
        <f t="shared" si="1"/>
        <v>0.85</v>
      </c>
      <c r="N3" s="2">
        <f t="shared" si="1"/>
        <v>0.85</v>
      </c>
      <c r="O3" s="2">
        <f t="shared" si="1"/>
        <v>0.85</v>
      </c>
      <c r="P3" s="2">
        <f t="shared" si="1"/>
        <v>0.85</v>
      </c>
    </row>
    <row r="4" spans="1:16" x14ac:dyDescent="0.3">
      <c r="A4" s="11" t="s">
        <v>2</v>
      </c>
      <c r="B4" s="4">
        <f t="shared" ref="B4:P4" si="2">B2*B3*8760/1000</f>
        <v>2233.8000000000002</v>
      </c>
      <c r="C4" s="4">
        <f t="shared" si="2"/>
        <v>2233.8000000000002</v>
      </c>
      <c r="D4" s="4">
        <f t="shared" si="2"/>
        <v>2233.8000000000002</v>
      </c>
      <c r="E4" s="4">
        <f t="shared" si="2"/>
        <v>2233.8000000000002</v>
      </c>
      <c r="F4" s="4">
        <f t="shared" si="2"/>
        <v>2233.8000000000002</v>
      </c>
      <c r="G4" s="4">
        <f t="shared" si="2"/>
        <v>2233.8000000000002</v>
      </c>
      <c r="H4" s="4">
        <f t="shared" si="2"/>
        <v>2233.8000000000002</v>
      </c>
      <c r="I4" s="4">
        <f t="shared" si="2"/>
        <v>2233.8000000000002</v>
      </c>
      <c r="J4" s="4">
        <f t="shared" si="2"/>
        <v>2233.8000000000002</v>
      </c>
      <c r="K4" s="4">
        <f t="shared" si="2"/>
        <v>2233.8000000000002</v>
      </c>
      <c r="L4" s="4">
        <f t="shared" si="2"/>
        <v>2233.8000000000002</v>
      </c>
      <c r="M4" s="4">
        <f t="shared" si="2"/>
        <v>2233.8000000000002</v>
      </c>
      <c r="N4" s="4">
        <f t="shared" si="2"/>
        <v>2233.8000000000002</v>
      </c>
      <c r="O4" s="4">
        <f t="shared" si="2"/>
        <v>2233.8000000000002</v>
      </c>
      <c r="P4" s="4">
        <f t="shared" si="2"/>
        <v>2233.8000000000002</v>
      </c>
    </row>
    <row r="5" spans="1:16" x14ac:dyDescent="0.3">
      <c r="A5" s="11" t="s">
        <v>3</v>
      </c>
      <c r="B5" s="1">
        <v>201</v>
      </c>
      <c r="C5" s="1">
        <f t="shared" ref="C5:P5" si="3">$B$5</f>
        <v>201</v>
      </c>
      <c r="D5" s="1">
        <f t="shared" si="3"/>
        <v>201</v>
      </c>
      <c r="E5" s="1">
        <f t="shared" si="3"/>
        <v>201</v>
      </c>
      <c r="F5" s="1">
        <f t="shared" si="3"/>
        <v>201</v>
      </c>
      <c r="G5" s="1">
        <f t="shared" si="3"/>
        <v>201</v>
      </c>
      <c r="H5" s="1">
        <f t="shared" si="3"/>
        <v>201</v>
      </c>
      <c r="I5" s="1">
        <f t="shared" si="3"/>
        <v>201</v>
      </c>
      <c r="J5" s="1">
        <f t="shared" si="3"/>
        <v>201</v>
      </c>
      <c r="K5" s="1">
        <f t="shared" si="3"/>
        <v>201</v>
      </c>
      <c r="L5" s="1">
        <f t="shared" si="3"/>
        <v>201</v>
      </c>
      <c r="M5" s="1">
        <f t="shared" si="3"/>
        <v>201</v>
      </c>
      <c r="N5" s="1">
        <f t="shared" si="3"/>
        <v>201</v>
      </c>
      <c r="O5" s="1">
        <f t="shared" si="3"/>
        <v>201</v>
      </c>
      <c r="P5" s="1">
        <f t="shared" si="3"/>
        <v>201</v>
      </c>
    </row>
    <row r="6" spans="1:16" x14ac:dyDescent="0.3">
      <c r="A6" s="11" t="s">
        <v>4</v>
      </c>
      <c r="B6" s="4">
        <f t="shared" ref="B6:P6" si="4">B4-B5</f>
        <v>2032.8000000000002</v>
      </c>
      <c r="C6" s="4">
        <f t="shared" si="4"/>
        <v>2032.8000000000002</v>
      </c>
      <c r="D6" s="4">
        <f t="shared" si="4"/>
        <v>2032.8000000000002</v>
      </c>
      <c r="E6" s="4">
        <f t="shared" si="4"/>
        <v>2032.8000000000002</v>
      </c>
      <c r="F6" s="4">
        <f t="shared" si="4"/>
        <v>2032.8000000000002</v>
      </c>
      <c r="G6" s="4">
        <f t="shared" si="4"/>
        <v>2032.8000000000002</v>
      </c>
      <c r="H6" s="4">
        <f t="shared" si="4"/>
        <v>2032.8000000000002</v>
      </c>
      <c r="I6" s="4">
        <f t="shared" si="4"/>
        <v>2032.8000000000002</v>
      </c>
      <c r="J6" s="4">
        <f t="shared" si="4"/>
        <v>2032.8000000000002</v>
      </c>
      <c r="K6" s="4">
        <f t="shared" si="4"/>
        <v>2032.8000000000002</v>
      </c>
      <c r="L6" s="4">
        <f t="shared" si="4"/>
        <v>2032.8000000000002</v>
      </c>
      <c r="M6" s="4">
        <f t="shared" si="4"/>
        <v>2032.8000000000002</v>
      </c>
      <c r="N6" s="4">
        <f t="shared" si="4"/>
        <v>2032.8000000000002</v>
      </c>
      <c r="O6" s="4">
        <f t="shared" si="4"/>
        <v>2032.8000000000002</v>
      </c>
      <c r="P6" s="4">
        <f t="shared" si="4"/>
        <v>2032.8000000000002</v>
      </c>
    </row>
    <row r="7" spans="1:16" x14ac:dyDescent="0.3">
      <c r="A7" s="11" t="s">
        <v>5</v>
      </c>
      <c r="B7" s="2">
        <v>3.3</v>
      </c>
      <c r="C7" s="2">
        <v>3.33</v>
      </c>
      <c r="D7" s="2">
        <v>3.37</v>
      </c>
      <c r="E7" s="2">
        <v>3.4</v>
      </c>
      <c r="F7" s="2">
        <v>3.43</v>
      </c>
      <c r="G7" s="2">
        <v>3.47</v>
      </c>
      <c r="H7" s="2">
        <v>3.5</v>
      </c>
      <c r="I7" s="2">
        <v>3.54</v>
      </c>
      <c r="J7" s="2">
        <v>3.57</v>
      </c>
      <c r="K7" s="2">
        <v>3.61</v>
      </c>
      <c r="L7" s="2">
        <v>3.65</v>
      </c>
      <c r="M7" s="2">
        <v>3.68</v>
      </c>
      <c r="N7" s="2">
        <v>3.72</v>
      </c>
      <c r="O7" s="2">
        <v>3.76</v>
      </c>
      <c r="P7" s="2">
        <v>3.79</v>
      </c>
    </row>
    <row r="8" spans="1:16" x14ac:dyDescent="0.3">
      <c r="A8" s="11" t="s">
        <v>6</v>
      </c>
      <c r="B8" s="3">
        <f t="shared" ref="B8:P8" si="5">B6*B7</f>
        <v>6708.2400000000007</v>
      </c>
      <c r="C8" s="3">
        <f>C6*C7</f>
        <v>6769.2240000000011</v>
      </c>
      <c r="D8" s="3">
        <f t="shared" si="5"/>
        <v>6850.536000000001</v>
      </c>
      <c r="E8" s="3">
        <f t="shared" si="5"/>
        <v>6911.52</v>
      </c>
      <c r="F8" s="3">
        <f t="shared" si="5"/>
        <v>6972.5040000000008</v>
      </c>
      <c r="G8" s="3">
        <f t="shared" si="5"/>
        <v>7053.8160000000007</v>
      </c>
      <c r="H8" s="3">
        <f t="shared" si="5"/>
        <v>7114.8000000000011</v>
      </c>
      <c r="I8" s="3">
        <f t="shared" si="5"/>
        <v>7196.112000000001</v>
      </c>
      <c r="J8" s="3">
        <f t="shared" si="5"/>
        <v>7257.0960000000005</v>
      </c>
      <c r="K8" s="3">
        <f t="shared" si="5"/>
        <v>7338.4080000000004</v>
      </c>
      <c r="L8" s="3">
        <f t="shared" si="5"/>
        <v>7419.72</v>
      </c>
      <c r="M8" s="3">
        <f t="shared" si="5"/>
        <v>7480.7040000000006</v>
      </c>
      <c r="N8" s="3">
        <f t="shared" si="5"/>
        <v>7562.0160000000014</v>
      </c>
      <c r="O8" s="3">
        <f t="shared" si="5"/>
        <v>7643.3280000000004</v>
      </c>
      <c r="P8" s="3">
        <f t="shared" si="5"/>
        <v>7704.3120000000008</v>
      </c>
    </row>
    <row r="9" spans="1:16" x14ac:dyDescent="0.3">
      <c r="A9" s="12"/>
    </row>
    <row r="10" spans="1:16" x14ac:dyDescent="0.3">
      <c r="A10" s="11" t="s">
        <v>7</v>
      </c>
    </row>
    <row r="11" spans="1:16" x14ac:dyDescent="0.3">
      <c r="A11" s="17" t="s">
        <v>8</v>
      </c>
      <c r="B11" s="1">
        <f>((B4 * B24) * 1.1)</f>
        <v>3339.6000000000004</v>
      </c>
      <c r="C11" s="1">
        <f>((C4 * C24) * 1.1)</f>
        <v>3439.7000000000012</v>
      </c>
      <c r="D11" s="1">
        <f t="shared" ref="D11:O11" si="6">((D4 * D24) * 1.1)</f>
        <v>3543.099999999999</v>
      </c>
      <c r="E11" s="1">
        <f t="shared" si="6"/>
        <v>3648.6999999999994</v>
      </c>
      <c r="F11" s="1">
        <f t="shared" si="6"/>
        <v>3758.7000000000016</v>
      </c>
      <c r="G11" s="1">
        <f t="shared" si="6"/>
        <v>3870.9000000000015</v>
      </c>
      <c r="H11" s="1">
        <f t="shared" si="6"/>
        <v>3987.5000000000014</v>
      </c>
      <c r="I11" s="1">
        <f t="shared" si="6"/>
        <v>4107.4000000000005</v>
      </c>
      <c r="J11" s="1">
        <f t="shared" si="6"/>
        <v>4230.6000000000004</v>
      </c>
      <c r="K11" s="1">
        <f t="shared" si="6"/>
        <v>4357.1000000000022</v>
      </c>
      <c r="L11" s="1">
        <f t="shared" si="6"/>
        <v>4488</v>
      </c>
      <c r="M11" s="1">
        <f t="shared" si="6"/>
        <v>4622.2000000000007</v>
      </c>
      <c r="N11" s="1">
        <f t="shared" si="6"/>
        <v>4760.8</v>
      </c>
      <c r="O11" s="1">
        <f t="shared" si="6"/>
        <v>4903.8</v>
      </c>
      <c r="P11" s="1">
        <f t="shared" ref="D11:P11" si="7">P4*P24</f>
        <v>4592</v>
      </c>
    </row>
    <row r="12" spans="1:16" x14ac:dyDescent="0.3">
      <c r="A12" s="11" t="s">
        <v>9</v>
      </c>
      <c r="B12" s="1">
        <f>B4*B25</f>
        <v>484</v>
      </c>
      <c r="C12" s="1">
        <f t="shared" ref="C12:P12" si="8">C4*C25</f>
        <v>503</v>
      </c>
      <c r="D12" s="1">
        <f t="shared" si="8"/>
        <v>523</v>
      </c>
      <c r="E12" s="1">
        <f t="shared" si="8"/>
        <v>544</v>
      </c>
      <c r="F12" s="1">
        <f t="shared" si="8"/>
        <v>566</v>
      </c>
      <c r="G12" s="1">
        <f t="shared" si="8"/>
        <v>588</v>
      </c>
      <c r="H12" s="1">
        <f t="shared" si="8"/>
        <v>612</v>
      </c>
      <c r="I12" s="1">
        <f t="shared" si="8"/>
        <v>636</v>
      </c>
      <c r="J12" s="1">
        <f t="shared" si="8"/>
        <v>662</v>
      </c>
      <c r="K12" s="1">
        <f t="shared" si="8"/>
        <v>688</v>
      </c>
      <c r="L12" s="1">
        <f t="shared" si="8"/>
        <v>716</v>
      </c>
      <c r="M12" s="1">
        <f t="shared" si="8"/>
        <v>744</v>
      </c>
      <c r="N12" s="1">
        <f t="shared" si="8"/>
        <v>773.99999999999989</v>
      </c>
      <c r="O12" s="1">
        <f t="shared" si="8"/>
        <v>805</v>
      </c>
      <c r="P12" s="1">
        <f t="shared" si="8"/>
        <v>836.99999999999989</v>
      </c>
    </row>
    <row r="13" spans="1:16" x14ac:dyDescent="0.3">
      <c r="A13" s="11" t="s">
        <v>10</v>
      </c>
      <c r="B13" s="1">
        <f>B11+B12</f>
        <v>3823.6000000000004</v>
      </c>
      <c r="C13" s="1">
        <f t="shared" ref="C13:P13" si="9">C11+C12</f>
        <v>3942.7000000000012</v>
      </c>
      <c r="D13" s="1">
        <f t="shared" si="9"/>
        <v>4066.099999999999</v>
      </c>
      <c r="E13" s="1">
        <f t="shared" si="9"/>
        <v>4192.6999999999989</v>
      </c>
      <c r="F13" s="1">
        <f t="shared" si="9"/>
        <v>4324.7000000000016</v>
      </c>
      <c r="G13" s="1">
        <f t="shared" si="9"/>
        <v>4458.9000000000015</v>
      </c>
      <c r="H13" s="1">
        <f t="shared" si="9"/>
        <v>4599.5000000000018</v>
      </c>
      <c r="I13" s="1">
        <f t="shared" si="9"/>
        <v>4743.4000000000005</v>
      </c>
      <c r="J13" s="1">
        <f t="shared" si="9"/>
        <v>4892.6000000000004</v>
      </c>
      <c r="K13" s="1">
        <f t="shared" si="9"/>
        <v>5045.1000000000022</v>
      </c>
      <c r="L13" s="1">
        <f t="shared" si="9"/>
        <v>5204</v>
      </c>
      <c r="M13" s="1">
        <f t="shared" si="9"/>
        <v>5366.2000000000007</v>
      </c>
      <c r="N13" s="1">
        <f t="shared" si="9"/>
        <v>5534.8</v>
      </c>
      <c r="O13" s="1">
        <f t="shared" si="9"/>
        <v>5708.8</v>
      </c>
      <c r="P13" s="1">
        <f t="shared" si="9"/>
        <v>5429</v>
      </c>
    </row>
    <row r="14" spans="1:16" x14ac:dyDescent="0.3">
      <c r="A14" s="11" t="s">
        <v>23</v>
      </c>
      <c r="B14" s="3">
        <f>B8-B13</f>
        <v>2884.6400000000003</v>
      </c>
      <c r="C14" s="3">
        <f t="shared" ref="C14:P14" si="10">C8-C13</f>
        <v>2826.5239999999999</v>
      </c>
      <c r="D14" s="3">
        <f t="shared" si="10"/>
        <v>2784.436000000002</v>
      </c>
      <c r="E14" s="3">
        <f t="shared" si="10"/>
        <v>2718.8200000000015</v>
      </c>
      <c r="F14" s="3">
        <f t="shared" si="10"/>
        <v>2647.8039999999992</v>
      </c>
      <c r="G14" s="3">
        <f t="shared" si="10"/>
        <v>2594.9159999999993</v>
      </c>
      <c r="H14" s="3">
        <f t="shared" si="10"/>
        <v>2515.2999999999993</v>
      </c>
      <c r="I14" s="3">
        <f t="shared" si="10"/>
        <v>2452.7120000000004</v>
      </c>
      <c r="J14" s="3">
        <f t="shared" si="10"/>
        <v>2364.4960000000001</v>
      </c>
      <c r="K14" s="3">
        <f t="shared" si="10"/>
        <v>2293.3079999999982</v>
      </c>
      <c r="L14" s="3">
        <f t="shared" si="10"/>
        <v>2215.7200000000003</v>
      </c>
      <c r="M14" s="3">
        <f t="shared" si="10"/>
        <v>2114.5039999999999</v>
      </c>
      <c r="N14" s="3">
        <f t="shared" si="10"/>
        <v>2027.2160000000013</v>
      </c>
      <c r="O14" s="3">
        <f t="shared" si="10"/>
        <v>1934.5280000000002</v>
      </c>
      <c r="P14" s="3">
        <f t="shared" si="10"/>
        <v>2275.3120000000008</v>
      </c>
    </row>
    <row r="15" spans="1:16" x14ac:dyDescent="0.3">
      <c r="A15" s="11" t="s">
        <v>11</v>
      </c>
      <c r="B15" s="1">
        <v>1132</v>
      </c>
      <c r="C15" s="1">
        <v>1033</v>
      </c>
      <c r="D15" s="1">
        <v>903</v>
      </c>
      <c r="E15" s="1">
        <v>774</v>
      </c>
      <c r="F15" s="1">
        <v>645</v>
      </c>
      <c r="G15" s="1">
        <v>516</v>
      </c>
      <c r="H15" s="1">
        <v>387</v>
      </c>
      <c r="I15" s="1">
        <v>258</v>
      </c>
      <c r="J15" s="1">
        <v>129</v>
      </c>
      <c r="K15" s="1">
        <v>32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3">
      <c r="A16" s="11" t="s">
        <v>12</v>
      </c>
      <c r="B16" s="1">
        <v>112</v>
      </c>
      <c r="C16" s="1">
        <v>112</v>
      </c>
      <c r="D16" s="1">
        <v>114</v>
      </c>
      <c r="E16" s="1">
        <v>116</v>
      </c>
      <c r="F16" s="1">
        <v>118</v>
      </c>
      <c r="G16" s="1">
        <v>120</v>
      </c>
      <c r="H16" s="1">
        <v>122</v>
      </c>
      <c r="I16" s="1">
        <v>125</v>
      </c>
      <c r="J16" s="1">
        <v>127</v>
      </c>
      <c r="K16" s="1">
        <v>130</v>
      </c>
      <c r="L16" s="1">
        <v>132</v>
      </c>
      <c r="M16" s="1">
        <v>134</v>
      </c>
      <c r="N16" s="1">
        <v>137</v>
      </c>
      <c r="O16" s="1">
        <v>140</v>
      </c>
      <c r="P16" s="1">
        <v>143</v>
      </c>
    </row>
    <row r="17" spans="1:16" x14ac:dyDescent="0.3">
      <c r="A17" s="11" t="s">
        <v>13</v>
      </c>
      <c r="B17" s="1">
        <v>680</v>
      </c>
      <c r="C17" s="1">
        <f t="shared" ref="C17:P17" si="11">$B$17</f>
        <v>680</v>
      </c>
      <c r="D17" s="1">
        <f t="shared" si="11"/>
        <v>680</v>
      </c>
      <c r="E17" s="1">
        <f t="shared" si="11"/>
        <v>680</v>
      </c>
      <c r="F17" s="1">
        <f t="shared" si="11"/>
        <v>680</v>
      </c>
      <c r="G17" s="1">
        <f t="shared" si="11"/>
        <v>680</v>
      </c>
      <c r="H17" s="1">
        <f t="shared" si="11"/>
        <v>680</v>
      </c>
      <c r="I17" s="1">
        <f t="shared" si="11"/>
        <v>680</v>
      </c>
      <c r="J17" s="1">
        <f t="shared" si="11"/>
        <v>680</v>
      </c>
      <c r="K17" s="1">
        <f t="shared" si="11"/>
        <v>680</v>
      </c>
      <c r="L17" s="1">
        <f t="shared" si="11"/>
        <v>680</v>
      </c>
      <c r="M17" s="1">
        <f t="shared" si="11"/>
        <v>680</v>
      </c>
      <c r="N17" s="1">
        <f t="shared" si="11"/>
        <v>680</v>
      </c>
      <c r="O17" s="1">
        <f t="shared" si="11"/>
        <v>680</v>
      </c>
      <c r="P17" s="1">
        <f t="shared" si="11"/>
        <v>680</v>
      </c>
    </row>
    <row r="18" spans="1:16" x14ac:dyDescent="0.3">
      <c r="A18" s="11" t="s">
        <v>14</v>
      </c>
      <c r="B18" s="1">
        <f>B14-B15-B16-B17</f>
        <v>960.64000000000033</v>
      </c>
      <c r="C18" s="1">
        <f t="shared" ref="C18:P18" si="12">C14-C15-C16-C17</f>
        <v>1001.5239999999999</v>
      </c>
      <c r="D18" s="1">
        <f t="shared" si="12"/>
        <v>1087.436000000002</v>
      </c>
      <c r="E18" s="1">
        <f t="shared" si="12"/>
        <v>1148.8200000000015</v>
      </c>
      <c r="F18" s="1">
        <f t="shared" si="12"/>
        <v>1204.8039999999992</v>
      </c>
      <c r="G18" s="1">
        <f t="shared" si="12"/>
        <v>1278.9159999999993</v>
      </c>
      <c r="H18" s="1">
        <f t="shared" si="12"/>
        <v>1326.2999999999993</v>
      </c>
      <c r="I18" s="1">
        <f t="shared" si="12"/>
        <v>1389.7120000000004</v>
      </c>
      <c r="J18" s="1">
        <f t="shared" si="12"/>
        <v>1428.4960000000001</v>
      </c>
      <c r="K18" s="1">
        <f t="shared" si="12"/>
        <v>1451.3079999999982</v>
      </c>
      <c r="L18" s="1">
        <f t="shared" si="12"/>
        <v>1403.7200000000003</v>
      </c>
      <c r="M18" s="1">
        <f t="shared" si="12"/>
        <v>1300.5039999999999</v>
      </c>
      <c r="N18" s="1">
        <f t="shared" si="12"/>
        <v>1210.2160000000013</v>
      </c>
      <c r="O18" s="1">
        <f t="shared" si="12"/>
        <v>1114.5280000000002</v>
      </c>
      <c r="P18" s="1">
        <f t="shared" si="12"/>
        <v>1452.3120000000008</v>
      </c>
    </row>
    <row r="19" spans="1:16" x14ac:dyDescent="0.3">
      <c r="A19" s="11" t="s">
        <v>15</v>
      </c>
      <c r="B19" s="1">
        <f>B18*B26</f>
        <v>151.75987361769359</v>
      </c>
      <c r="C19" s="1">
        <f t="shared" ref="C19:P19" si="13">C18*C26</f>
        <v>159.33336363636363</v>
      </c>
      <c r="D19" s="1">
        <f t="shared" si="13"/>
        <v>170.63902995720426</v>
      </c>
      <c r="E19" s="1">
        <f t="shared" si="13"/>
        <v>186.29513513513544</v>
      </c>
      <c r="F19" s="1">
        <f t="shared" si="13"/>
        <v>193.69839228295808</v>
      </c>
      <c r="G19" s="1">
        <f t="shared" si="13"/>
        <v>204.3750215119851</v>
      </c>
      <c r="H19" s="1">
        <f t="shared" si="13"/>
        <v>211.26902654867246</v>
      </c>
      <c r="I19" s="1">
        <f t="shared" si="13"/>
        <v>221.21623649801037</v>
      </c>
      <c r="J19" s="1">
        <f t="shared" si="13"/>
        <v>227.61749450549448</v>
      </c>
      <c r="K19" s="1">
        <f t="shared" si="13"/>
        <v>235.98504065040623</v>
      </c>
      <c r="L19" s="1">
        <f t="shared" si="13"/>
        <v>225.90388457269705</v>
      </c>
      <c r="M19" s="1">
        <f t="shared" si="13"/>
        <v>211.34133488102148</v>
      </c>
      <c r="N19" s="1">
        <f t="shared" si="13"/>
        <v>191.98057352043949</v>
      </c>
      <c r="O19" s="1">
        <f t="shared" si="13"/>
        <v>179.64667956157328</v>
      </c>
      <c r="P19" s="1">
        <f t="shared" si="13"/>
        <v>228.94568882796452</v>
      </c>
    </row>
    <row r="20" spans="1:16" x14ac:dyDescent="0.3">
      <c r="A20" s="11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-10</v>
      </c>
      <c r="J20" s="1">
        <v>-40</v>
      </c>
      <c r="K20" s="1">
        <v>-70</v>
      </c>
      <c r="L20" s="1">
        <v>-90</v>
      </c>
      <c r="M20" s="1">
        <v>-110</v>
      </c>
      <c r="N20" s="1">
        <v>-130</v>
      </c>
      <c r="O20" s="1">
        <v>-140</v>
      </c>
      <c r="P20" s="1">
        <v>-150</v>
      </c>
    </row>
    <row r="21" spans="1:16" x14ac:dyDescent="0.3">
      <c r="A21" s="11" t="s">
        <v>17</v>
      </c>
      <c r="B21" s="1">
        <f>B18-B19</f>
        <v>808.8801263823068</v>
      </c>
      <c r="C21" s="1">
        <f t="shared" ref="C21:P21" si="14">C18-C19</f>
        <v>842.19063636363626</v>
      </c>
      <c r="D21" s="1">
        <f t="shared" si="14"/>
        <v>916.79697004279774</v>
      </c>
      <c r="E21" s="1">
        <f t="shared" si="14"/>
        <v>962.52486486486612</v>
      </c>
      <c r="F21" s="1">
        <f t="shared" si="14"/>
        <v>1011.105607717041</v>
      </c>
      <c r="G21" s="1">
        <f t="shared" si="14"/>
        <v>1074.5409784880142</v>
      </c>
      <c r="H21" s="1">
        <f t="shared" si="14"/>
        <v>1115.0309734513269</v>
      </c>
      <c r="I21" s="1">
        <f t="shared" si="14"/>
        <v>1168.49576350199</v>
      </c>
      <c r="J21" s="1">
        <f t="shared" si="14"/>
        <v>1200.8785054945056</v>
      </c>
      <c r="K21" s="1">
        <f t="shared" si="14"/>
        <v>1215.3229593495919</v>
      </c>
      <c r="L21" s="1">
        <f t="shared" si="14"/>
        <v>1177.8161154273032</v>
      </c>
      <c r="M21" s="1">
        <f t="shared" si="14"/>
        <v>1089.1626651189783</v>
      </c>
      <c r="N21" s="1">
        <f t="shared" si="14"/>
        <v>1018.2354264795617</v>
      </c>
      <c r="O21" s="1">
        <f t="shared" si="14"/>
        <v>934.881320438427</v>
      </c>
      <c r="P21" s="1">
        <f t="shared" si="14"/>
        <v>1223.3663111720364</v>
      </c>
    </row>
    <row r="22" spans="1:16" x14ac:dyDescent="0.3">
      <c r="A22" s="11" t="s">
        <v>18</v>
      </c>
      <c r="B22" s="1">
        <f>B21+B17</f>
        <v>1488.8801263823068</v>
      </c>
      <c r="C22" s="1">
        <f t="shared" ref="C22:P22" si="15">C21+C17</f>
        <v>1522.1906363636363</v>
      </c>
      <c r="D22" s="1">
        <f t="shared" si="15"/>
        <v>1596.7969700427977</v>
      </c>
      <c r="E22" s="1">
        <f t="shared" si="15"/>
        <v>1642.5248648648662</v>
      </c>
      <c r="F22" s="1">
        <f t="shared" si="15"/>
        <v>1691.105607717041</v>
      </c>
      <c r="G22" s="1">
        <f t="shared" si="15"/>
        <v>1754.5409784880142</v>
      </c>
      <c r="H22" s="1">
        <f t="shared" si="15"/>
        <v>1795.0309734513269</v>
      </c>
      <c r="I22" s="1">
        <f t="shared" si="15"/>
        <v>1848.49576350199</v>
      </c>
      <c r="J22" s="1">
        <f t="shared" si="15"/>
        <v>1880.8785054945056</v>
      </c>
      <c r="K22" s="1">
        <f t="shared" si="15"/>
        <v>1895.3229593495919</v>
      </c>
      <c r="L22" s="1">
        <f t="shared" si="15"/>
        <v>1857.8161154273032</v>
      </c>
      <c r="M22" s="1">
        <f t="shared" si="15"/>
        <v>1769.1626651189783</v>
      </c>
      <c r="N22" s="1">
        <f t="shared" si="15"/>
        <v>1698.2354264795617</v>
      </c>
      <c r="O22" s="1">
        <f t="shared" si="15"/>
        <v>1614.8813204384269</v>
      </c>
      <c r="P22" s="1">
        <f t="shared" si="15"/>
        <v>1903.3663111720364</v>
      </c>
    </row>
    <row r="23" spans="1:16" x14ac:dyDescent="0.3">
      <c r="A23" s="12"/>
    </row>
    <row r="24" spans="1:16" x14ac:dyDescent="0.3">
      <c r="A24" s="11" t="s">
        <v>19</v>
      </c>
      <c r="B24" s="2">
        <v>1.3591189900617779</v>
      </c>
      <c r="C24" s="2">
        <v>1.399856746351509</v>
      </c>
      <c r="D24" s="2">
        <v>1.441937505595845</v>
      </c>
      <c r="E24" s="2">
        <v>1.484913600143253</v>
      </c>
      <c r="F24" s="2">
        <v>1.5296803652968041</v>
      </c>
      <c r="G24" s="2">
        <v>1.575342465753425</v>
      </c>
      <c r="H24" s="2">
        <v>1.622795236816188</v>
      </c>
      <c r="I24" s="2">
        <v>1.671591010833557</v>
      </c>
      <c r="J24" s="2">
        <v>1.7217297878055331</v>
      </c>
      <c r="K24" s="2">
        <v>1.7732115677321161</v>
      </c>
      <c r="L24" s="2">
        <v>1.8264840182648401</v>
      </c>
      <c r="M24" s="2">
        <v>1.881099471752171</v>
      </c>
      <c r="N24" s="2">
        <v>1.937505595845644</v>
      </c>
      <c r="O24" s="2">
        <v>1.9957023905452591</v>
      </c>
      <c r="P24" s="2">
        <v>2.0556898558510159</v>
      </c>
    </row>
    <row r="25" spans="1:16" x14ac:dyDescent="0.3">
      <c r="A25" s="11" t="s">
        <v>20</v>
      </c>
      <c r="B25" s="2">
        <v>0.21667114334318199</v>
      </c>
      <c r="C25" s="2">
        <v>0.2251768287223565</v>
      </c>
      <c r="D25" s="2">
        <v>0.23413018175306649</v>
      </c>
      <c r="E25" s="2">
        <v>0.24353120243531201</v>
      </c>
      <c r="F25" s="2">
        <v>0.25337989076909301</v>
      </c>
      <c r="G25" s="2">
        <v>0.26322857910287401</v>
      </c>
      <c r="H25" s="2">
        <v>0.27397260273972601</v>
      </c>
      <c r="I25" s="2">
        <v>0.28471662637657802</v>
      </c>
      <c r="J25" s="2">
        <v>0.29635598531650098</v>
      </c>
      <c r="K25" s="2">
        <v>0.307995344256424</v>
      </c>
      <c r="L25" s="2">
        <v>0.32053003849941802</v>
      </c>
      <c r="M25" s="2">
        <v>0.333064732742412</v>
      </c>
      <c r="N25" s="2">
        <v>0.34649476228847698</v>
      </c>
      <c r="O25" s="2">
        <v>0.36037245948607749</v>
      </c>
      <c r="P25" s="2">
        <v>0.37469782433521348</v>
      </c>
    </row>
    <row r="26" spans="1:16" x14ac:dyDescent="0.3">
      <c r="A26" s="11" t="s">
        <v>21</v>
      </c>
      <c r="B26" s="2">
        <v>0.15797788309636651</v>
      </c>
      <c r="C26" s="2">
        <v>0.15909090909090909</v>
      </c>
      <c r="D26" s="2">
        <v>0.15691868758915831</v>
      </c>
      <c r="E26" s="2">
        <v>0.1621621621621622</v>
      </c>
      <c r="F26" s="2">
        <v>0.16077170418006431</v>
      </c>
      <c r="G26" s="2">
        <v>0.15980331899200981</v>
      </c>
      <c r="H26" s="2">
        <v>0.15929203539823009</v>
      </c>
      <c r="I26" s="2">
        <v>0.15918135304150091</v>
      </c>
      <c r="J26" s="2">
        <v>0.1593406593406593</v>
      </c>
      <c r="K26" s="2">
        <v>0.16260162601626019</v>
      </c>
      <c r="L26" s="2">
        <v>0.1609322974472808</v>
      </c>
      <c r="M26" s="2">
        <v>0.16250725478816019</v>
      </c>
      <c r="N26" s="2">
        <v>0.15863331299572911</v>
      </c>
      <c r="O26" s="2">
        <v>0.16118633139909741</v>
      </c>
      <c r="P26" s="2">
        <v>0.15764222069910899</v>
      </c>
    </row>
    <row r="29" spans="1:16" ht="15.6" x14ac:dyDescent="0.3">
      <c r="A29" s="8" t="s">
        <v>22</v>
      </c>
      <c r="B29" s="8" t="s">
        <v>23</v>
      </c>
      <c r="C29" s="8" t="s">
        <v>24</v>
      </c>
      <c r="D29" s="8" t="s">
        <v>25</v>
      </c>
      <c r="H29" s="7" t="s">
        <v>22</v>
      </c>
      <c r="I29" s="7" t="s">
        <v>33</v>
      </c>
    </row>
    <row r="30" spans="1:16" x14ac:dyDescent="0.3">
      <c r="A30" t="s">
        <v>26</v>
      </c>
      <c r="D30">
        <v>-13860</v>
      </c>
      <c r="H30" s="5">
        <v>2013</v>
      </c>
      <c r="I30" s="5">
        <v>9160</v>
      </c>
    </row>
    <row r="31" spans="1:16" x14ac:dyDescent="0.3">
      <c r="A31" s="5">
        <v>2013</v>
      </c>
      <c r="B31" s="1">
        <f>B14</f>
        <v>2884.6400000000003</v>
      </c>
      <c r="C31" s="1">
        <f>B19</f>
        <v>151.75987361769359</v>
      </c>
      <c r="D31" s="1">
        <f>B31-C31</f>
        <v>2732.8801263823066</v>
      </c>
      <c r="H31" s="5">
        <v>2014</v>
      </c>
      <c r="I31" s="5">
        <v>8060</v>
      </c>
    </row>
    <row r="32" spans="1:16" x14ac:dyDescent="0.3">
      <c r="A32" s="5">
        <v>2014</v>
      </c>
      <c r="B32" s="1">
        <f>C14</f>
        <v>2826.5239999999999</v>
      </c>
      <c r="C32" s="1">
        <f>C19</f>
        <v>159.33336363636363</v>
      </c>
      <c r="D32" s="1">
        <f t="shared" ref="D32:D45" si="16">B32-C32</f>
        <v>2667.1906363636363</v>
      </c>
      <c r="H32" s="5">
        <v>2015</v>
      </c>
      <c r="I32" s="5">
        <v>6990</v>
      </c>
    </row>
    <row r="33" spans="1:9" x14ac:dyDescent="0.3">
      <c r="A33" s="5">
        <v>2015</v>
      </c>
      <c r="B33" s="1">
        <f>D14</f>
        <v>2784.436000000002</v>
      </c>
      <c r="C33" s="1">
        <f>D19</f>
        <v>170.63902995720426</v>
      </c>
      <c r="D33" s="1">
        <f t="shared" si="16"/>
        <v>2613.7969700427975</v>
      </c>
      <c r="H33" s="5">
        <v>2016</v>
      </c>
      <c r="I33" s="5">
        <v>5910</v>
      </c>
    </row>
    <row r="34" spans="1:9" x14ac:dyDescent="0.3">
      <c r="A34" s="5">
        <v>2016</v>
      </c>
      <c r="B34" s="1">
        <f>E14</f>
        <v>2718.8200000000015</v>
      </c>
      <c r="C34" s="1">
        <f>E19</f>
        <v>186.29513513513544</v>
      </c>
      <c r="D34" s="1">
        <f t="shared" si="16"/>
        <v>2532.5248648648662</v>
      </c>
      <c r="H34" s="5">
        <v>2017</v>
      </c>
      <c r="I34" s="5">
        <v>4840</v>
      </c>
    </row>
    <row r="35" spans="1:9" x14ac:dyDescent="0.3">
      <c r="A35" s="5">
        <v>2017</v>
      </c>
      <c r="B35" s="1">
        <f>F14</f>
        <v>2647.8039999999992</v>
      </c>
      <c r="C35" s="1">
        <f>F19</f>
        <v>193.69839228295808</v>
      </c>
      <c r="D35" s="1">
        <f t="shared" si="16"/>
        <v>2454.105607717041</v>
      </c>
      <c r="H35" s="5">
        <v>2018</v>
      </c>
      <c r="I35" s="5">
        <v>3760</v>
      </c>
    </row>
    <row r="36" spans="1:9" x14ac:dyDescent="0.3">
      <c r="A36" s="5">
        <v>2018</v>
      </c>
      <c r="B36" s="1">
        <f>G14</f>
        <v>2594.9159999999993</v>
      </c>
      <c r="C36" s="1">
        <f>G19</f>
        <v>204.3750215119851</v>
      </c>
      <c r="D36" s="1">
        <f t="shared" si="16"/>
        <v>2390.5409784880139</v>
      </c>
      <c r="H36" s="5">
        <v>2019</v>
      </c>
      <c r="I36" s="5">
        <v>2690</v>
      </c>
    </row>
    <row r="37" spans="1:9" x14ac:dyDescent="0.3">
      <c r="A37" s="5">
        <v>2019</v>
      </c>
      <c r="B37" s="1">
        <f>H14</f>
        <v>2515.2999999999993</v>
      </c>
      <c r="C37" s="1">
        <f>H19</f>
        <v>211.26902654867246</v>
      </c>
      <c r="D37" s="1">
        <f t="shared" si="16"/>
        <v>2304.0309734513266</v>
      </c>
      <c r="H37" s="5">
        <v>2020</v>
      </c>
      <c r="I37" s="5">
        <v>1610</v>
      </c>
    </row>
    <row r="38" spans="1:9" x14ac:dyDescent="0.3">
      <c r="A38" s="5">
        <v>2020</v>
      </c>
      <c r="B38" s="1">
        <f>I14</f>
        <v>2452.7120000000004</v>
      </c>
      <c r="C38" s="1">
        <f>I19</f>
        <v>221.21623649801037</v>
      </c>
      <c r="D38" s="1">
        <f t="shared" si="16"/>
        <v>2231.49576350199</v>
      </c>
      <c r="H38" s="5">
        <v>2021</v>
      </c>
      <c r="I38" s="5">
        <v>540</v>
      </c>
    </row>
    <row r="39" spans="1:9" x14ac:dyDescent="0.3">
      <c r="A39" s="5">
        <v>2021</v>
      </c>
      <c r="B39" s="1">
        <f>J14</f>
        <v>2364.4960000000001</v>
      </c>
      <c r="C39" s="1">
        <f>J19</f>
        <v>227.61749450549448</v>
      </c>
      <c r="D39" s="1">
        <f t="shared" si="16"/>
        <v>2136.8785054945056</v>
      </c>
      <c r="H39" s="5">
        <v>2022</v>
      </c>
      <c r="I39" s="5">
        <v>0</v>
      </c>
    </row>
    <row r="40" spans="1:9" x14ac:dyDescent="0.3">
      <c r="A40" s="5">
        <v>2022</v>
      </c>
      <c r="B40" s="1">
        <f>K14</f>
        <v>2293.3079999999982</v>
      </c>
      <c r="C40" s="1">
        <f>K19</f>
        <v>235.98504065040623</v>
      </c>
      <c r="D40" s="1">
        <f t="shared" si="16"/>
        <v>2057.3229593495921</v>
      </c>
      <c r="H40" s="5">
        <v>2023</v>
      </c>
      <c r="I40" s="5">
        <v>0</v>
      </c>
    </row>
    <row r="41" spans="1:9" x14ac:dyDescent="0.3">
      <c r="A41" s="5">
        <v>2023</v>
      </c>
      <c r="B41" s="1">
        <f>L14</f>
        <v>2215.7200000000003</v>
      </c>
      <c r="C41" s="1">
        <f>L19</f>
        <v>225.90388457269705</v>
      </c>
      <c r="D41" s="1">
        <f t="shared" si="16"/>
        <v>1989.8161154273032</v>
      </c>
      <c r="H41" s="5">
        <v>2024</v>
      </c>
      <c r="I41" s="5">
        <v>0</v>
      </c>
    </row>
    <row r="42" spans="1:9" x14ac:dyDescent="0.3">
      <c r="A42" s="5">
        <v>2024</v>
      </c>
      <c r="B42" s="1">
        <f>M14</f>
        <v>2114.5039999999999</v>
      </c>
      <c r="C42" s="1">
        <f>M19</f>
        <v>211.34133488102148</v>
      </c>
      <c r="D42" s="1">
        <f t="shared" si="16"/>
        <v>1903.1626651189783</v>
      </c>
      <c r="H42" s="5">
        <v>2025</v>
      </c>
      <c r="I42" s="5">
        <v>0</v>
      </c>
    </row>
    <row r="43" spans="1:9" x14ac:dyDescent="0.3">
      <c r="A43" s="5">
        <v>2025</v>
      </c>
      <c r="B43" s="1">
        <f>N14</f>
        <v>2027.2160000000013</v>
      </c>
      <c r="C43" s="1">
        <f>N19</f>
        <v>191.98057352043949</v>
      </c>
      <c r="D43" s="1">
        <f t="shared" si="16"/>
        <v>1835.2354264795617</v>
      </c>
      <c r="H43" s="5">
        <v>2026</v>
      </c>
      <c r="I43" s="5">
        <v>0</v>
      </c>
    </row>
    <row r="44" spans="1:9" x14ac:dyDescent="0.3">
      <c r="A44" s="5">
        <v>2026</v>
      </c>
      <c r="B44" s="1">
        <f>O14</f>
        <v>1934.5280000000002</v>
      </c>
      <c r="C44" s="1">
        <f>O19</f>
        <v>179.64667956157328</v>
      </c>
      <c r="D44" s="1">
        <f t="shared" si="16"/>
        <v>1754.8813204384269</v>
      </c>
      <c r="H44" s="5">
        <v>2027</v>
      </c>
      <c r="I44" s="5">
        <v>0</v>
      </c>
    </row>
    <row r="45" spans="1:9" x14ac:dyDescent="0.3">
      <c r="A45" s="5">
        <v>2027</v>
      </c>
      <c r="B45" s="1">
        <f>P14</f>
        <v>2275.3120000000008</v>
      </c>
      <c r="C45" s="1">
        <f>P19</f>
        <v>228.94568882796452</v>
      </c>
      <c r="D45" s="1">
        <f t="shared" si="16"/>
        <v>2046.3663111720364</v>
      </c>
    </row>
    <row r="47" spans="1:9" x14ac:dyDescent="0.3">
      <c r="C47" s="13" t="s">
        <v>27</v>
      </c>
      <c r="D47" s="14">
        <f>IRR(D30:D45)</f>
        <v>0.1539815355388936</v>
      </c>
    </row>
    <row r="49" spans="1:10" x14ac:dyDescent="0.3">
      <c r="G49" s="18" t="s">
        <v>35</v>
      </c>
      <c r="H49" s="18"/>
      <c r="I49" s="18"/>
      <c r="J49" s="18"/>
    </row>
    <row r="50" spans="1:10" ht="15.6" x14ac:dyDescent="0.3">
      <c r="A50" s="7" t="s">
        <v>34</v>
      </c>
      <c r="G50" s="18"/>
      <c r="H50" s="18"/>
      <c r="I50" s="18"/>
      <c r="J50" s="18"/>
    </row>
    <row r="51" spans="1:10" x14ac:dyDescent="0.3">
      <c r="A51" s="6" t="s">
        <v>23</v>
      </c>
      <c r="B51" s="1">
        <f>B31</f>
        <v>2884.6400000000003</v>
      </c>
      <c r="G51" s="18"/>
      <c r="H51" s="18"/>
      <c r="I51" s="18"/>
      <c r="J51" s="18"/>
    </row>
    <row r="52" spans="1:10" x14ac:dyDescent="0.3">
      <c r="A52" s="6" t="s">
        <v>28</v>
      </c>
      <c r="B52" s="1">
        <f>B15</f>
        <v>1132</v>
      </c>
      <c r="G52" s="18"/>
      <c r="H52" s="18"/>
      <c r="I52" s="18"/>
      <c r="J52" s="18"/>
    </row>
    <row r="53" spans="1:10" x14ac:dyDescent="0.3">
      <c r="A53" s="6" t="s">
        <v>29</v>
      </c>
      <c r="B53">
        <f>I30-I31</f>
        <v>1100</v>
      </c>
      <c r="G53" s="18"/>
      <c r="H53" s="18"/>
      <c r="I53" s="18"/>
      <c r="J53" s="18"/>
    </row>
    <row r="54" spans="1:10" x14ac:dyDescent="0.3">
      <c r="A54" s="6" t="s">
        <v>30</v>
      </c>
      <c r="B54" s="1">
        <f>D31</f>
        <v>2732.8801263823066</v>
      </c>
      <c r="G54" s="18"/>
      <c r="H54" s="18"/>
      <c r="I54" s="18"/>
      <c r="J54" s="18"/>
    </row>
    <row r="55" spans="1:10" x14ac:dyDescent="0.3">
      <c r="A55" s="6" t="s">
        <v>31</v>
      </c>
      <c r="B55" s="1">
        <f>B52+B53</f>
        <v>2232</v>
      </c>
    </row>
    <row r="56" spans="1:10" x14ac:dyDescent="0.3">
      <c r="A56" s="15" t="s">
        <v>32</v>
      </c>
      <c r="B56" s="16">
        <f>B54/B55</f>
        <v>1.2244086587734349</v>
      </c>
    </row>
  </sheetData>
  <mergeCells count="1">
    <mergeCell ref="G49:J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35AF-BB2F-45B4-8DFF-4BD65C21C6B4}">
  <dimension ref="A1:P56"/>
  <sheetViews>
    <sheetView topLeftCell="A18" workbookViewId="0">
      <selection activeCell="G51" sqref="G51:J56"/>
    </sheetView>
  </sheetViews>
  <sheetFormatPr defaultRowHeight="14.4" x14ac:dyDescent="0.3"/>
  <cols>
    <col min="1" max="1" width="32.33203125" bestFit="1" customWidth="1"/>
    <col min="2" max="8" width="10.6640625" customWidth="1"/>
    <col min="9" max="9" width="17.33203125" customWidth="1"/>
    <col min="10" max="16" width="10.6640625" customWidth="1"/>
  </cols>
  <sheetData>
    <row r="1" spans="1:16" ht="15.6" x14ac:dyDescent="0.3">
      <c r="A1" s="9" t="s">
        <v>22</v>
      </c>
      <c r="B1" s="10">
        <v>2013</v>
      </c>
      <c r="C1" s="10">
        <v>2014</v>
      </c>
      <c r="D1" s="10">
        <v>2015</v>
      </c>
      <c r="E1" s="10">
        <v>2016</v>
      </c>
      <c r="F1" s="10">
        <v>2017</v>
      </c>
      <c r="G1" s="10">
        <v>2018</v>
      </c>
      <c r="H1" s="10">
        <v>2019</v>
      </c>
      <c r="I1" s="10">
        <v>2020</v>
      </c>
      <c r="J1" s="10">
        <v>2021</v>
      </c>
      <c r="K1" s="10">
        <v>2022</v>
      </c>
      <c r="L1" s="10">
        <v>2023</v>
      </c>
      <c r="M1" s="10">
        <v>2024</v>
      </c>
      <c r="N1" s="10">
        <v>2025</v>
      </c>
      <c r="O1" s="10">
        <v>2026</v>
      </c>
      <c r="P1" s="10">
        <v>2027</v>
      </c>
    </row>
    <row r="2" spans="1:16" x14ac:dyDescent="0.3">
      <c r="A2" s="11" t="s">
        <v>0</v>
      </c>
      <c r="B2" s="1">
        <v>300</v>
      </c>
      <c r="C2" s="1">
        <f t="shared" ref="C2:P2" si="0">$B$2</f>
        <v>300</v>
      </c>
      <c r="D2" s="1">
        <f t="shared" si="0"/>
        <v>300</v>
      </c>
      <c r="E2" s="1">
        <f t="shared" si="0"/>
        <v>300</v>
      </c>
      <c r="F2" s="1">
        <f t="shared" si="0"/>
        <v>300</v>
      </c>
      <c r="G2" s="1">
        <f t="shared" si="0"/>
        <v>300</v>
      </c>
      <c r="H2" s="1">
        <f t="shared" si="0"/>
        <v>300</v>
      </c>
      <c r="I2" s="1">
        <f t="shared" si="0"/>
        <v>300</v>
      </c>
      <c r="J2" s="1">
        <f t="shared" si="0"/>
        <v>300</v>
      </c>
      <c r="K2" s="1">
        <f t="shared" si="0"/>
        <v>300</v>
      </c>
      <c r="L2" s="1">
        <f t="shared" si="0"/>
        <v>300</v>
      </c>
      <c r="M2" s="1">
        <f t="shared" si="0"/>
        <v>300</v>
      </c>
      <c r="N2" s="1">
        <f t="shared" si="0"/>
        <v>300</v>
      </c>
      <c r="O2" s="1">
        <f t="shared" si="0"/>
        <v>300</v>
      </c>
      <c r="P2" s="1">
        <f t="shared" si="0"/>
        <v>300</v>
      </c>
    </row>
    <row r="3" spans="1:16" x14ac:dyDescent="0.3">
      <c r="A3" s="11" t="s">
        <v>1</v>
      </c>
      <c r="B3" s="2">
        <v>0.85</v>
      </c>
      <c r="C3" s="2">
        <f t="shared" ref="C3:P3" si="1">$B$3</f>
        <v>0.85</v>
      </c>
      <c r="D3" s="2">
        <f t="shared" si="1"/>
        <v>0.85</v>
      </c>
      <c r="E3" s="2">
        <f t="shared" si="1"/>
        <v>0.85</v>
      </c>
      <c r="F3" s="2">
        <f t="shared" si="1"/>
        <v>0.85</v>
      </c>
      <c r="G3" s="2">
        <f t="shared" si="1"/>
        <v>0.85</v>
      </c>
      <c r="H3" s="2">
        <f t="shared" si="1"/>
        <v>0.85</v>
      </c>
      <c r="I3" s="2">
        <f t="shared" si="1"/>
        <v>0.85</v>
      </c>
      <c r="J3" s="2">
        <f t="shared" si="1"/>
        <v>0.85</v>
      </c>
      <c r="K3" s="2">
        <f t="shared" si="1"/>
        <v>0.85</v>
      </c>
      <c r="L3" s="2">
        <f t="shared" si="1"/>
        <v>0.85</v>
      </c>
      <c r="M3" s="2">
        <f t="shared" si="1"/>
        <v>0.85</v>
      </c>
      <c r="N3" s="2">
        <f t="shared" si="1"/>
        <v>0.85</v>
      </c>
      <c r="O3" s="2">
        <f t="shared" si="1"/>
        <v>0.85</v>
      </c>
      <c r="P3" s="2">
        <f t="shared" si="1"/>
        <v>0.85</v>
      </c>
    </row>
    <row r="4" spans="1:16" x14ac:dyDescent="0.3">
      <c r="A4" s="11" t="s">
        <v>2</v>
      </c>
      <c r="B4" s="4">
        <f t="shared" ref="B4:P4" si="2">B2*B3*8760/1000</f>
        <v>2233.8000000000002</v>
      </c>
      <c r="C4" s="4">
        <f t="shared" si="2"/>
        <v>2233.8000000000002</v>
      </c>
      <c r="D4" s="4">
        <f t="shared" si="2"/>
        <v>2233.8000000000002</v>
      </c>
      <c r="E4" s="4">
        <f t="shared" si="2"/>
        <v>2233.8000000000002</v>
      </c>
      <c r="F4" s="4">
        <f t="shared" si="2"/>
        <v>2233.8000000000002</v>
      </c>
      <c r="G4" s="4">
        <f t="shared" si="2"/>
        <v>2233.8000000000002</v>
      </c>
      <c r="H4" s="4">
        <f t="shared" si="2"/>
        <v>2233.8000000000002</v>
      </c>
      <c r="I4" s="4">
        <f t="shared" si="2"/>
        <v>2233.8000000000002</v>
      </c>
      <c r="J4" s="4">
        <f t="shared" si="2"/>
        <v>2233.8000000000002</v>
      </c>
      <c r="K4" s="4">
        <f t="shared" si="2"/>
        <v>2233.8000000000002</v>
      </c>
      <c r="L4" s="4">
        <f t="shared" si="2"/>
        <v>2233.8000000000002</v>
      </c>
      <c r="M4" s="4">
        <f t="shared" si="2"/>
        <v>2233.8000000000002</v>
      </c>
      <c r="N4" s="4">
        <f t="shared" si="2"/>
        <v>2233.8000000000002</v>
      </c>
      <c r="O4" s="4">
        <f t="shared" si="2"/>
        <v>2233.8000000000002</v>
      </c>
      <c r="P4" s="4">
        <f t="shared" si="2"/>
        <v>2233.8000000000002</v>
      </c>
    </row>
    <row r="5" spans="1:16" x14ac:dyDescent="0.3">
      <c r="A5" s="11" t="s">
        <v>3</v>
      </c>
      <c r="B5" s="1">
        <v>201</v>
      </c>
      <c r="C5" s="1">
        <f t="shared" ref="C5:P5" si="3">$B$5</f>
        <v>201</v>
      </c>
      <c r="D5" s="1">
        <f t="shared" si="3"/>
        <v>201</v>
      </c>
      <c r="E5" s="1">
        <f t="shared" si="3"/>
        <v>201</v>
      </c>
      <c r="F5" s="1">
        <f t="shared" si="3"/>
        <v>201</v>
      </c>
      <c r="G5" s="1">
        <f t="shared" si="3"/>
        <v>201</v>
      </c>
      <c r="H5" s="1">
        <f t="shared" si="3"/>
        <v>201</v>
      </c>
      <c r="I5" s="1">
        <f t="shared" si="3"/>
        <v>201</v>
      </c>
      <c r="J5" s="1">
        <f t="shared" si="3"/>
        <v>201</v>
      </c>
      <c r="K5" s="1">
        <f t="shared" si="3"/>
        <v>201</v>
      </c>
      <c r="L5" s="1">
        <f t="shared" si="3"/>
        <v>201</v>
      </c>
      <c r="M5" s="1">
        <f t="shared" si="3"/>
        <v>201</v>
      </c>
      <c r="N5" s="1">
        <f t="shared" si="3"/>
        <v>201</v>
      </c>
      <c r="O5" s="1">
        <f t="shared" si="3"/>
        <v>201</v>
      </c>
      <c r="P5" s="1">
        <f t="shared" si="3"/>
        <v>201</v>
      </c>
    </row>
    <row r="6" spans="1:16" x14ac:dyDescent="0.3">
      <c r="A6" s="11" t="s">
        <v>4</v>
      </c>
      <c r="B6" s="4">
        <f t="shared" ref="B6:P6" si="4">B4-B5</f>
        <v>2032.8000000000002</v>
      </c>
      <c r="C6" s="4">
        <f t="shared" si="4"/>
        <v>2032.8000000000002</v>
      </c>
      <c r="D6" s="4">
        <f t="shared" si="4"/>
        <v>2032.8000000000002</v>
      </c>
      <c r="E6" s="4">
        <f t="shared" si="4"/>
        <v>2032.8000000000002</v>
      </c>
      <c r="F6" s="4">
        <f t="shared" si="4"/>
        <v>2032.8000000000002</v>
      </c>
      <c r="G6" s="4">
        <f t="shared" si="4"/>
        <v>2032.8000000000002</v>
      </c>
      <c r="H6" s="4">
        <f t="shared" si="4"/>
        <v>2032.8000000000002</v>
      </c>
      <c r="I6" s="4">
        <f t="shared" si="4"/>
        <v>2032.8000000000002</v>
      </c>
      <c r="J6" s="4">
        <f t="shared" si="4"/>
        <v>2032.8000000000002</v>
      </c>
      <c r="K6" s="4">
        <f t="shared" si="4"/>
        <v>2032.8000000000002</v>
      </c>
      <c r="L6" s="4">
        <f t="shared" si="4"/>
        <v>2032.8000000000002</v>
      </c>
      <c r="M6" s="4">
        <f t="shared" si="4"/>
        <v>2032.8000000000002</v>
      </c>
      <c r="N6" s="4">
        <f t="shared" si="4"/>
        <v>2032.8000000000002</v>
      </c>
      <c r="O6" s="4">
        <f t="shared" si="4"/>
        <v>2032.8000000000002</v>
      </c>
      <c r="P6" s="4">
        <f t="shared" si="4"/>
        <v>2032.8000000000002</v>
      </c>
    </row>
    <row r="7" spans="1:16" x14ac:dyDescent="0.3">
      <c r="A7" s="11" t="s">
        <v>5</v>
      </c>
      <c r="B7" s="2">
        <v>3.3</v>
      </c>
      <c r="C7" s="2">
        <v>3.33</v>
      </c>
      <c r="D7" s="2">
        <v>3.37</v>
      </c>
      <c r="E7" s="2">
        <v>3.4</v>
      </c>
      <c r="F7" s="2">
        <v>3.43</v>
      </c>
      <c r="G7" s="2">
        <v>3.47</v>
      </c>
      <c r="H7" s="2">
        <v>3.5</v>
      </c>
      <c r="I7" s="2">
        <v>3.54</v>
      </c>
      <c r="J7" s="2">
        <v>3.57</v>
      </c>
      <c r="K7" s="2">
        <v>3.61</v>
      </c>
      <c r="L7" s="2">
        <v>3.65</v>
      </c>
      <c r="M7" s="2">
        <v>3.68</v>
      </c>
      <c r="N7" s="2">
        <v>3.72</v>
      </c>
      <c r="O7" s="2">
        <v>3.76</v>
      </c>
      <c r="P7" s="2">
        <v>3.79</v>
      </c>
    </row>
    <row r="8" spans="1:16" x14ac:dyDescent="0.3">
      <c r="A8" s="11" t="s">
        <v>6</v>
      </c>
      <c r="B8" s="3">
        <f t="shared" ref="B8:P8" si="5">B6*B7</f>
        <v>6708.2400000000007</v>
      </c>
      <c r="C8" s="3">
        <f>C6*C7</f>
        <v>6769.2240000000011</v>
      </c>
      <c r="D8" s="3">
        <f t="shared" si="5"/>
        <v>6850.536000000001</v>
      </c>
      <c r="E8" s="3">
        <f t="shared" si="5"/>
        <v>6911.52</v>
      </c>
      <c r="F8" s="3">
        <f t="shared" si="5"/>
        <v>6972.5040000000008</v>
      </c>
      <c r="G8" s="3">
        <f t="shared" si="5"/>
        <v>7053.8160000000007</v>
      </c>
      <c r="H8" s="3">
        <f t="shared" si="5"/>
        <v>7114.8000000000011</v>
      </c>
      <c r="I8" s="3">
        <f t="shared" si="5"/>
        <v>7196.112000000001</v>
      </c>
      <c r="J8" s="3">
        <f t="shared" si="5"/>
        <v>7257.0960000000005</v>
      </c>
      <c r="K8" s="3">
        <f t="shared" si="5"/>
        <v>7338.4080000000004</v>
      </c>
      <c r="L8" s="3">
        <f t="shared" si="5"/>
        <v>7419.72</v>
      </c>
      <c r="M8" s="3">
        <f t="shared" si="5"/>
        <v>7480.7040000000006</v>
      </c>
      <c r="N8" s="3">
        <f t="shared" si="5"/>
        <v>7562.0160000000014</v>
      </c>
      <c r="O8" s="3">
        <f t="shared" si="5"/>
        <v>7643.3280000000004</v>
      </c>
      <c r="P8" s="3">
        <f t="shared" si="5"/>
        <v>7704.3120000000008</v>
      </c>
    </row>
    <row r="9" spans="1:16" x14ac:dyDescent="0.3">
      <c r="A9" s="12"/>
    </row>
    <row r="10" spans="1:16" x14ac:dyDescent="0.3">
      <c r="A10" s="11" t="s">
        <v>7</v>
      </c>
    </row>
    <row r="11" spans="1:16" x14ac:dyDescent="0.3">
      <c r="A11" s="17" t="s">
        <v>8</v>
      </c>
      <c r="B11" s="1">
        <f>(B4 * B24) * 0.9</f>
        <v>2732.4</v>
      </c>
      <c r="C11" s="1">
        <f t="shared" ref="C11:O11" si="6">(C4 * C24) * 0.9</f>
        <v>2814.3000000000011</v>
      </c>
      <c r="D11" s="1">
        <f t="shared" si="6"/>
        <v>2898.8999999999987</v>
      </c>
      <c r="E11" s="1">
        <f t="shared" si="6"/>
        <v>2985.2999999999993</v>
      </c>
      <c r="F11" s="1">
        <f t="shared" si="6"/>
        <v>3075.3000000000011</v>
      </c>
      <c r="G11" s="1">
        <f t="shared" si="6"/>
        <v>3167.1000000000008</v>
      </c>
      <c r="H11" s="1">
        <f t="shared" si="6"/>
        <v>3262.5000000000009</v>
      </c>
      <c r="I11" s="1">
        <f t="shared" si="6"/>
        <v>3360.6</v>
      </c>
      <c r="J11" s="1">
        <f t="shared" si="6"/>
        <v>3461.4</v>
      </c>
      <c r="K11" s="1">
        <f t="shared" si="6"/>
        <v>3564.9000000000015</v>
      </c>
      <c r="L11" s="1">
        <f t="shared" si="6"/>
        <v>3672</v>
      </c>
      <c r="M11" s="1">
        <f t="shared" si="6"/>
        <v>3781.8</v>
      </c>
      <c r="N11" s="1">
        <f t="shared" si="6"/>
        <v>3895.2000000000003</v>
      </c>
      <c r="O11" s="1">
        <f t="shared" si="6"/>
        <v>4012.2000000000003</v>
      </c>
      <c r="P11" s="1">
        <f t="shared" ref="D11:P11" si="7">P4*P24</f>
        <v>4592</v>
      </c>
    </row>
    <row r="12" spans="1:16" x14ac:dyDescent="0.3">
      <c r="A12" s="11" t="s">
        <v>9</v>
      </c>
      <c r="B12" s="1">
        <f>B4*B25</f>
        <v>484</v>
      </c>
      <c r="C12" s="1">
        <f t="shared" ref="C12:P12" si="8">C4*C25</f>
        <v>503</v>
      </c>
      <c r="D12" s="1">
        <f t="shared" si="8"/>
        <v>523</v>
      </c>
      <c r="E12" s="1">
        <f t="shared" si="8"/>
        <v>544</v>
      </c>
      <c r="F12" s="1">
        <f t="shared" si="8"/>
        <v>566</v>
      </c>
      <c r="G12" s="1">
        <f t="shared" si="8"/>
        <v>588</v>
      </c>
      <c r="H12" s="1">
        <f t="shared" si="8"/>
        <v>612</v>
      </c>
      <c r="I12" s="1">
        <f t="shared" si="8"/>
        <v>636</v>
      </c>
      <c r="J12" s="1">
        <f t="shared" si="8"/>
        <v>662</v>
      </c>
      <c r="K12" s="1">
        <f t="shared" si="8"/>
        <v>688</v>
      </c>
      <c r="L12" s="1">
        <f t="shared" si="8"/>
        <v>716</v>
      </c>
      <c r="M12" s="1">
        <f t="shared" si="8"/>
        <v>744</v>
      </c>
      <c r="N12" s="1">
        <f t="shared" si="8"/>
        <v>773.99999999999989</v>
      </c>
      <c r="O12" s="1">
        <f t="shared" si="8"/>
        <v>805</v>
      </c>
      <c r="P12" s="1">
        <f t="shared" si="8"/>
        <v>836.99999999999989</v>
      </c>
    </row>
    <row r="13" spans="1:16" x14ac:dyDescent="0.3">
      <c r="A13" s="11" t="s">
        <v>10</v>
      </c>
      <c r="B13" s="1">
        <f>B11+B12</f>
        <v>3216.4</v>
      </c>
      <c r="C13" s="1">
        <f t="shared" ref="C13:P13" si="9">C11+C12</f>
        <v>3317.3000000000011</v>
      </c>
      <c r="D13" s="1">
        <f t="shared" si="9"/>
        <v>3421.8999999999987</v>
      </c>
      <c r="E13" s="1">
        <f t="shared" si="9"/>
        <v>3529.2999999999993</v>
      </c>
      <c r="F13" s="1">
        <f t="shared" si="9"/>
        <v>3641.3000000000011</v>
      </c>
      <c r="G13" s="1">
        <f t="shared" si="9"/>
        <v>3755.1000000000008</v>
      </c>
      <c r="H13" s="1">
        <f t="shared" si="9"/>
        <v>3874.5000000000009</v>
      </c>
      <c r="I13" s="1">
        <f t="shared" si="9"/>
        <v>3996.6</v>
      </c>
      <c r="J13" s="1">
        <f t="shared" si="9"/>
        <v>4123.3999999999996</v>
      </c>
      <c r="K13" s="1">
        <f t="shared" si="9"/>
        <v>4252.9000000000015</v>
      </c>
      <c r="L13" s="1">
        <f t="shared" si="9"/>
        <v>4388</v>
      </c>
      <c r="M13" s="1">
        <f t="shared" si="9"/>
        <v>4525.8</v>
      </c>
      <c r="N13" s="1">
        <f t="shared" si="9"/>
        <v>4669.2</v>
      </c>
      <c r="O13" s="1">
        <f t="shared" si="9"/>
        <v>4817.2000000000007</v>
      </c>
      <c r="P13" s="1">
        <f t="shared" si="9"/>
        <v>5429</v>
      </c>
    </row>
    <row r="14" spans="1:16" x14ac:dyDescent="0.3">
      <c r="A14" s="11" t="s">
        <v>23</v>
      </c>
      <c r="B14" s="3">
        <f>B8-B13</f>
        <v>3491.8400000000006</v>
      </c>
      <c r="C14" s="3">
        <f t="shared" ref="C14:P14" si="10">C8-C13</f>
        <v>3451.924</v>
      </c>
      <c r="D14" s="3">
        <f t="shared" si="10"/>
        <v>3428.6360000000022</v>
      </c>
      <c r="E14" s="3">
        <f t="shared" si="10"/>
        <v>3382.2200000000012</v>
      </c>
      <c r="F14" s="3">
        <f t="shared" si="10"/>
        <v>3331.2039999999997</v>
      </c>
      <c r="G14" s="3">
        <f t="shared" si="10"/>
        <v>3298.7159999999999</v>
      </c>
      <c r="H14" s="3">
        <f t="shared" si="10"/>
        <v>3240.3</v>
      </c>
      <c r="I14" s="3">
        <f t="shared" si="10"/>
        <v>3199.5120000000011</v>
      </c>
      <c r="J14" s="3">
        <f t="shared" si="10"/>
        <v>3133.6960000000008</v>
      </c>
      <c r="K14" s="3">
        <f t="shared" si="10"/>
        <v>3085.5079999999989</v>
      </c>
      <c r="L14" s="3">
        <f t="shared" si="10"/>
        <v>3031.7200000000003</v>
      </c>
      <c r="M14" s="3">
        <f t="shared" si="10"/>
        <v>2954.9040000000005</v>
      </c>
      <c r="N14" s="3">
        <f t="shared" si="10"/>
        <v>2892.8160000000016</v>
      </c>
      <c r="O14" s="3">
        <f t="shared" si="10"/>
        <v>2826.1279999999997</v>
      </c>
      <c r="P14" s="3">
        <f t="shared" si="10"/>
        <v>2275.3120000000008</v>
      </c>
    </row>
    <row r="15" spans="1:16" x14ac:dyDescent="0.3">
      <c r="A15" s="11" t="s">
        <v>11</v>
      </c>
      <c r="B15" s="1">
        <v>1132</v>
      </c>
      <c r="C15" s="1">
        <v>1033</v>
      </c>
      <c r="D15" s="1">
        <v>903</v>
      </c>
      <c r="E15" s="1">
        <v>774</v>
      </c>
      <c r="F15" s="1">
        <v>645</v>
      </c>
      <c r="G15" s="1">
        <v>516</v>
      </c>
      <c r="H15" s="1">
        <v>387</v>
      </c>
      <c r="I15" s="1">
        <v>258</v>
      </c>
      <c r="J15" s="1">
        <v>129</v>
      </c>
      <c r="K15" s="1">
        <v>32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3">
      <c r="A16" s="11" t="s">
        <v>12</v>
      </c>
      <c r="B16" s="1">
        <v>112</v>
      </c>
      <c r="C16" s="1">
        <v>112</v>
      </c>
      <c r="D16" s="1">
        <v>114</v>
      </c>
      <c r="E16" s="1">
        <v>116</v>
      </c>
      <c r="F16" s="1">
        <v>118</v>
      </c>
      <c r="G16" s="1">
        <v>120</v>
      </c>
      <c r="H16" s="1">
        <v>122</v>
      </c>
      <c r="I16" s="1">
        <v>125</v>
      </c>
      <c r="J16" s="1">
        <v>127</v>
      </c>
      <c r="K16" s="1">
        <v>130</v>
      </c>
      <c r="L16" s="1">
        <v>132</v>
      </c>
      <c r="M16" s="1">
        <v>134</v>
      </c>
      <c r="N16" s="1">
        <v>137</v>
      </c>
      <c r="O16" s="1">
        <v>140</v>
      </c>
      <c r="P16" s="1">
        <v>143</v>
      </c>
    </row>
    <row r="17" spans="1:16" x14ac:dyDescent="0.3">
      <c r="A17" s="11" t="s">
        <v>13</v>
      </c>
      <c r="B17" s="1">
        <v>680</v>
      </c>
      <c r="C17" s="1">
        <f t="shared" ref="C17:P17" si="11">$B$17</f>
        <v>680</v>
      </c>
      <c r="D17" s="1">
        <f t="shared" si="11"/>
        <v>680</v>
      </c>
      <c r="E17" s="1">
        <f t="shared" si="11"/>
        <v>680</v>
      </c>
      <c r="F17" s="1">
        <f t="shared" si="11"/>
        <v>680</v>
      </c>
      <c r="G17" s="1">
        <f t="shared" si="11"/>
        <v>680</v>
      </c>
      <c r="H17" s="1">
        <f t="shared" si="11"/>
        <v>680</v>
      </c>
      <c r="I17" s="1">
        <f t="shared" si="11"/>
        <v>680</v>
      </c>
      <c r="J17" s="1">
        <f t="shared" si="11"/>
        <v>680</v>
      </c>
      <c r="K17" s="1">
        <f t="shared" si="11"/>
        <v>680</v>
      </c>
      <c r="L17" s="1">
        <f t="shared" si="11"/>
        <v>680</v>
      </c>
      <c r="M17" s="1">
        <f t="shared" si="11"/>
        <v>680</v>
      </c>
      <c r="N17" s="1">
        <f t="shared" si="11"/>
        <v>680</v>
      </c>
      <c r="O17" s="1">
        <f t="shared" si="11"/>
        <v>680</v>
      </c>
      <c r="P17" s="1">
        <f t="shared" si="11"/>
        <v>680</v>
      </c>
    </row>
    <row r="18" spans="1:16" x14ac:dyDescent="0.3">
      <c r="A18" s="11" t="s">
        <v>14</v>
      </c>
      <c r="B18" s="1">
        <f>B14-B15-B16-B17</f>
        <v>1567.8400000000006</v>
      </c>
      <c r="C18" s="1">
        <f t="shared" ref="C18:P18" si="12">C14-C15-C16-C17</f>
        <v>1626.924</v>
      </c>
      <c r="D18" s="1">
        <f t="shared" si="12"/>
        <v>1731.6360000000022</v>
      </c>
      <c r="E18" s="1">
        <f t="shared" si="12"/>
        <v>1812.2200000000012</v>
      </c>
      <c r="F18" s="1">
        <f t="shared" si="12"/>
        <v>1888.2039999999997</v>
      </c>
      <c r="G18" s="1">
        <f t="shared" si="12"/>
        <v>1982.7159999999999</v>
      </c>
      <c r="H18" s="1">
        <f t="shared" si="12"/>
        <v>2051.3000000000002</v>
      </c>
      <c r="I18" s="1">
        <f t="shared" si="12"/>
        <v>2136.5120000000011</v>
      </c>
      <c r="J18" s="1">
        <f t="shared" si="12"/>
        <v>2197.6960000000008</v>
      </c>
      <c r="K18" s="1">
        <f t="shared" si="12"/>
        <v>2243.5079999999989</v>
      </c>
      <c r="L18" s="1">
        <f t="shared" si="12"/>
        <v>2219.7200000000003</v>
      </c>
      <c r="M18" s="1">
        <f t="shared" si="12"/>
        <v>2140.9040000000005</v>
      </c>
      <c r="N18" s="1">
        <f t="shared" si="12"/>
        <v>2075.8160000000016</v>
      </c>
      <c r="O18" s="1">
        <f t="shared" si="12"/>
        <v>2006.1279999999997</v>
      </c>
      <c r="P18" s="1">
        <f t="shared" si="12"/>
        <v>1452.3120000000008</v>
      </c>
    </row>
    <row r="19" spans="1:16" x14ac:dyDescent="0.3">
      <c r="A19" s="11" t="s">
        <v>15</v>
      </c>
      <c r="B19" s="1">
        <f>B18*B26</f>
        <v>247.68404423380736</v>
      </c>
      <c r="C19" s="1">
        <f t="shared" ref="C19:P19" si="13">C18*C26</f>
        <v>258.82881818181818</v>
      </c>
      <c r="D19" s="1">
        <f t="shared" si="13"/>
        <v>271.72604850214009</v>
      </c>
      <c r="E19" s="1">
        <f t="shared" si="13"/>
        <v>293.87351351351379</v>
      </c>
      <c r="F19" s="1">
        <f t="shared" si="13"/>
        <v>303.56977491961413</v>
      </c>
      <c r="G19" s="1">
        <f t="shared" si="13"/>
        <v>316.8445974185617</v>
      </c>
      <c r="H19" s="1">
        <f t="shared" si="13"/>
        <v>326.75575221238938</v>
      </c>
      <c r="I19" s="1">
        <f t="shared" si="13"/>
        <v>340.09287094940339</v>
      </c>
      <c r="J19" s="1">
        <f t="shared" si="13"/>
        <v>350.18232967032969</v>
      </c>
      <c r="K19" s="1">
        <f t="shared" si="13"/>
        <v>364.7980487804877</v>
      </c>
      <c r="L19" s="1">
        <f t="shared" si="13"/>
        <v>357.22463928967818</v>
      </c>
      <c r="M19" s="1">
        <f t="shared" si="13"/>
        <v>347.9124318049914</v>
      </c>
      <c r="N19" s="1">
        <f t="shared" si="13"/>
        <v>329.29356924954266</v>
      </c>
      <c r="O19" s="1">
        <f t="shared" si="13"/>
        <v>323.36041263700844</v>
      </c>
      <c r="P19" s="1">
        <f t="shared" si="13"/>
        <v>228.94568882796452</v>
      </c>
    </row>
    <row r="20" spans="1:16" x14ac:dyDescent="0.3">
      <c r="A20" s="11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-10</v>
      </c>
      <c r="J20" s="1">
        <v>-40</v>
      </c>
      <c r="K20" s="1">
        <v>-70</v>
      </c>
      <c r="L20" s="1">
        <v>-90</v>
      </c>
      <c r="M20" s="1">
        <v>-110</v>
      </c>
      <c r="N20" s="1">
        <v>-130</v>
      </c>
      <c r="O20" s="1">
        <v>-140</v>
      </c>
      <c r="P20" s="1">
        <v>-150</v>
      </c>
    </row>
    <row r="21" spans="1:16" x14ac:dyDescent="0.3">
      <c r="A21" s="11" t="s">
        <v>17</v>
      </c>
      <c r="B21" s="1">
        <f>B18-B19</f>
        <v>1320.1559557661933</v>
      </c>
      <c r="C21" s="1">
        <f t="shared" ref="C21:P21" si="14">C18-C19</f>
        <v>1368.0951818181818</v>
      </c>
      <c r="D21" s="1">
        <f t="shared" si="14"/>
        <v>1459.909951497862</v>
      </c>
      <c r="E21" s="1">
        <f t="shared" si="14"/>
        <v>1518.3464864864873</v>
      </c>
      <c r="F21" s="1">
        <f t="shared" si="14"/>
        <v>1584.6342250803855</v>
      </c>
      <c r="G21" s="1">
        <f t="shared" si="14"/>
        <v>1665.8714025814381</v>
      </c>
      <c r="H21" s="1">
        <f t="shared" si="14"/>
        <v>1724.5442477876109</v>
      </c>
      <c r="I21" s="1">
        <f t="shared" si="14"/>
        <v>1796.4191290505978</v>
      </c>
      <c r="J21" s="1">
        <f t="shared" si="14"/>
        <v>1847.5136703296712</v>
      </c>
      <c r="K21" s="1">
        <f t="shared" si="14"/>
        <v>1878.7099512195111</v>
      </c>
      <c r="L21" s="1">
        <f t="shared" si="14"/>
        <v>1862.4953607103221</v>
      </c>
      <c r="M21" s="1">
        <f t="shared" si="14"/>
        <v>1792.991568195009</v>
      </c>
      <c r="N21" s="1">
        <f t="shared" si="14"/>
        <v>1746.5224307504591</v>
      </c>
      <c r="O21" s="1">
        <f t="shared" si="14"/>
        <v>1682.7675873629912</v>
      </c>
      <c r="P21" s="1">
        <f t="shared" si="14"/>
        <v>1223.3663111720364</v>
      </c>
    </row>
    <row r="22" spans="1:16" x14ac:dyDescent="0.3">
      <c r="A22" s="11" t="s">
        <v>18</v>
      </c>
      <c r="B22" s="1">
        <f>B21+B17</f>
        <v>2000.1559557661933</v>
      </c>
      <c r="C22" s="1">
        <f t="shared" ref="C22:P22" si="15">C21+C17</f>
        <v>2048.095181818182</v>
      </c>
      <c r="D22" s="1">
        <f t="shared" si="15"/>
        <v>2139.909951497862</v>
      </c>
      <c r="E22" s="1">
        <f t="shared" si="15"/>
        <v>2198.3464864864873</v>
      </c>
      <c r="F22" s="1">
        <f t="shared" si="15"/>
        <v>2264.6342250803855</v>
      </c>
      <c r="G22" s="1">
        <f t="shared" si="15"/>
        <v>2345.8714025814379</v>
      </c>
      <c r="H22" s="1">
        <f t="shared" si="15"/>
        <v>2404.5442477876109</v>
      </c>
      <c r="I22" s="1">
        <f t="shared" si="15"/>
        <v>2476.4191290505978</v>
      </c>
      <c r="J22" s="1">
        <f t="shared" si="15"/>
        <v>2527.5136703296712</v>
      </c>
      <c r="K22" s="1">
        <f t="shared" si="15"/>
        <v>2558.7099512195109</v>
      </c>
      <c r="L22" s="1">
        <f t="shared" si="15"/>
        <v>2542.4953607103221</v>
      </c>
      <c r="M22" s="1">
        <f t="shared" si="15"/>
        <v>2472.9915681950088</v>
      </c>
      <c r="N22" s="1">
        <f t="shared" si="15"/>
        <v>2426.5224307504591</v>
      </c>
      <c r="O22" s="1">
        <f t="shared" si="15"/>
        <v>2362.7675873629914</v>
      </c>
      <c r="P22" s="1">
        <f t="shared" si="15"/>
        <v>1903.3663111720364</v>
      </c>
    </row>
    <row r="23" spans="1:16" x14ac:dyDescent="0.3">
      <c r="A23" s="12"/>
    </row>
    <row r="24" spans="1:16" x14ac:dyDescent="0.3">
      <c r="A24" s="11" t="s">
        <v>19</v>
      </c>
      <c r="B24" s="2">
        <v>1.3591189900617779</v>
      </c>
      <c r="C24" s="2">
        <v>1.399856746351509</v>
      </c>
      <c r="D24" s="2">
        <v>1.441937505595845</v>
      </c>
      <c r="E24" s="2">
        <v>1.484913600143253</v>
      </c>
      <c r="F24" s="2">
        <v>1.5296803652968041</v>
      </c>
      <c r="G24" s="2">
        <v>1.575342465753425</v>
      </c>
      <c r="H24" s="2">
        <v>1.622795236816188</v>
      </c>
      <c r="I24" s="2">
        <v>1.671591010833557</v>
      </c>
      <c r="J24" s="2">
        <v>1.7217297878055331</v>
      </c>
      <c r="K24" s="2">
        <v>1.7732115677321161</v>
      </c>
      <c r="L24" s="2">
        <v>1.8264840182648401</v>
      </c>
      <c r="M24" s="2">
        <v>1.881099471752171</v>
      </c>
      <c r="N24" s="2">
        <v>1.937505595845644</v>
      </c>
      <c r="O24" s="2">
        <v>1.9957023905452591</v>
      </c>
      <c r="P24" s="2">
        <v>2.0556898558510159</v>
      </c>
    </row>
    <row r="25" spans="1:16" x14ac:dyDescent="0.3">
      <c r="A25" s="11" t="s">
        <v>20</v>
      </c>
      <c r="B25" s="2">
        <v>0.21667114334318199</v>
      </c>
      <c r="C25" s="2">
        <v>0.2251768287223565</v>
      </c>
      <c r="D25" s="2">
        <v>0.23413018175306649</v>
      </c>
      <c r="E25" s="2">
        <v>0.24353120243531201</v>
      </c>
      <c r="F25" s="2">
        <v>0.25337989076909301</v>
      </c>
      <c r="G25" s="2">
        <v>0.26322857910287401</v>
      </c>
      <c r="H25" s="2">
        <v>0.27397260273972601</v>
      </c>
      <c r="I25" s="2">
        <v>0.28471662637657802</v>
      </c>
      <c r="J25" s="2">
        <v>0.29635598531650098</v>
      </c>
      <c r="K25" s="2">
        <v>0.307995344256424</v>
      </c>
      <c r="L25" s="2">
        <v>0.32053003849941802</v>
      </c>
      <c r="M25" s="2">
        <v>0.333064732742412</v>
      </c>
      <c r="N25" s="2">
        <v>0.34649476228847698</v>
      </c>
      <c r="O25" s="2">
        <v>0.36037245948607749</v>
      </c>
      <c r="P25" s="2">
        <v>0.37469782433521348</v>
      </c>
    </row>
    <row r="26" spans="1:16" x14ac:dyDescent="0.3">
      <c r="A26" s="11" t="s">
        <v>21</v>
      </c>
      <c r="B26" s="2">
        <v>0.15797788309636651</v>
      </c>
      <c r="C26" s="2">
        <v>0.15909090909090909</v>
      </c>
      <c r="D26" s="2">
        <v>0.15691868758915831</v>
      </c>
      <c r="E26" s="2">
        <v>0.1621621621621622</v>
      </c>
      <c r="F26" s="2">
        <v>0.16077170418006431</v>
      </c>
      <c r="G26" s="2">
        <v>0.15980331899200981</v>
      </c>
      <c r="H26" s="2">
        <v>0.15929203539823009</v>
      </c>
      <c r="I26" s="2">
        <v>0.15918135304150091</v>
      </c>
      <c r="J26" s="2">
        <v>0.1593406593406593</v>
      </c>
      <c r="K26" s="2">
        <v>0.16260162601626019</v>
      </c>
      <c r="L26" s="2">
        <v>0.1609322974472808</v>
      </c>
      <c r="M26" s="2">
        <v>0.16250725478816019</v>
      </c>
      <c r="N26" s="2">
        <v>0.15863331299572911</v>
      </c>
      <c r="O26" s="2">
        <v>0.16118633139909741</v>
      </c>
      <c r="P26" s="2">
        <v>0.15764222069910899</v>
      </c>
    </row>
    <row r="29" spans="1:16" ht="15.6" x14ac:dyDescent="0.3">
      <c r="A29" s="8" t="s">
        <v>22</v>
      </c>
      <c r="B29" s="8" t="s">
        <v>23</v>
      </c>
      <c r="C29" s="8" t="s">
        <v>24</v>
      </c>
      <c r="D29" s="8" t="s">
        <v>25</v>
      </c>
      <c r="H29" s="7" t="s">
        <v>22</v>
      </c>
      <c r="I29" s="7" t="s">
        <v>33</v>
      </c>
    </row>
    <row r="30" spans="1:16" x14ac:dyDescent="0.3">
      <c r="A30" t="s">
        <v>26</v>
      </c>
      <c r="D30">
        <v>-13860</v>
      </c>
      <c r="H30" s="5">
        <v>2013</v>
      </c>
      <c r="I30" s="5">
        <v>9160</v>
      </c>
    </row>
    <row r="31" spans="1:16" x14ac:dyDescent="0.3">
      <c r="A31" s="5">
        <v>2013</v>
      </c>
      <c r="B31" s="1">
        <f>B14</f>
        <v>3491.8400000000006</v>
      </c>
      <c r="C31" s="1">
        <f>B19</f>
        <v>247.68404423380736</v>
      </c>
      <c r="D31" s="1">
        <f>B31-C31</f>
        <v>3244.1559557661931</v>
      </c>
      <c r="H31" s="5">
        <v>2014</v>
      </c>
      <c r="I31" s="5">
        <v>8060</v>
      </c>
    </row>
    <row r="32" spans="1:16" x14ac:dyDescent="0.3">
      <c r="A32" s="5">
        <v>2014</v>
      </c>
      <c r="B32" s="1">
        <f>C14</f>
        <v>3451.924</v>
      </c>
      <c r="C32" s="1">
        <f>C19</f>
        <v>258.82881818181818</v>
      </c>
      <c r="D32" s="1">
        <f t="shared" ref="D32:D45" si="16">B32-C32</f>
        <v>3193.095181818182</v>
      </c>
      <c r="H32" s="5">
        <v>2015</v>
      </c>
      <c r="I32" s="5">
        <v>6990</v>
      </c>
    </row>
    <row r="33" spans="1:9" x14ac:dyDescent="0.3">
      <c r="A33" s="5">
        <v>2015</v>
      </c>
      <c r="B33" s="1">
        <f>D14</f>
        <v>3428.6360000000022</v>
      </c>
      <c r="C33" s="1">
        <f>D19</f>
        <v>271.72604850214009</v>
      </c>
      <c r="D33" s="1">
        <f t="shared" si="16"/>
        <v>3156.909951497862</v>
      </c>
      <c r="H33" s="5">
        <v>2016</v>
      </c>
      <c r="I33" s="5">
        <v>5910</v>
      </c>
    </row>
    <row r="34" spans="1:9" x14ac:dyDescent="0.3">
      <c r="A34" s="5">
        <v>2016</v>
      </c>
      <c r="B34" s="1">
        <f>E14</f>
        <v>3382.2200000000012</v>
      </c>
      <c r="C34" s="1">
        <f>E19</f>
        <v>293.87351351351379</v>
      </c>
      <c r="D34" s="1">
        <f t="shared" si="16"/>
        <v>3088.3464864864873</v>
      </c>
      <c r="H34" s="5">
        <v>2017</v>
      </c>
      <c r="I34" s="5">
        <v>4840</v>
      </c>
    </row>
    <row r="35" spans="1:9" x14ac:dyDescent="0.3">
      <c r="A35" s="5">
        <v>2017</v>
      </c>
      <c r="B35" s="1">
        <f>F14</f>
        <v>3331.2039999999997</v>
      </c>
      <c r="C35" s="1">
        <f>F19</f>
        <v>303.56977491961413</v>
      </c>
      <c r="D35" s="1">
        <f t="shared" si="16"/>
        <v>3027.6342250803855</v>
      </c>
      <c r="H35" s="5">
        <v>2018</v>
      </c>
      <c r="I35" s="5">
        <v>3760</v>
      </c>
    </row>
    <row r="36" spans="1:9" x14ac:dyDescent="0.3">
      <c r="A36" s="5">
        <v>2018</v>
      </c>
      <c r="B36" s="1">
        <f>G14</f>
        <v>3298.7159999999999</v>
      </c>
      <c r="C36" s="1">
        <f>G19</f>
        <v>316.8445974185617</v>
      </c>
      <c r="D36" s="1">
        <f t="shared" si="16"/>
        <v>2981.8714025814384</v>
      </c>
      <c r="H36" s="5">
        <v>2019</v>
      </c>
      <c r="I36" s="5">
        <v>2690</v>
      </c>
    </row>
    <row r="37" spans="1:9" x14ac:dyDescent="0.3">
      <c r="A37" s="5">
        <v>2019</v>
      </c>
      <c r="B37" s="1">
        <f>H14</f>
        <v>3240.3</v>
      </c>
      <c r="C37" s="1">
        <f>H19</f>
        <v>326.75575221238938</v>
      </c>
      <c r="D37" s="1">
        <f t="shared" si="16"/>
        <v>2913.5442477876109</v>
      </c>
      <c r="H37" s="5">
        <v>2020</v>
      </c>
      <c r="I37" s="5">
        <v>1610</v>
      </c>
    </row>
    <row r="38" spans="1:9" x14ac:dyDescent="0.3">
      <c r="A38" s="5">
        <v>2020</v>
      </c>
      <c r="B38" s="1">
        <f>I14</f>
        <v>3199.5120000000011</v>
      </c>
      <c r="C38" s="1">
        <f>I19</f>
        <v>340.09287094940339</v>
      </c>
      <c r="D38" s="1">
        <f t="shared" si="16"/>
        <v>2859.4191290505978</v>
      </c>
      <c r="H38" s="5">
        <v>2021</v>
      </c>
      <c r="I38" s="5">
        <v>540</v>
      </c>
    </row>
    <row r="39" spans="1:9" x14ac:dyDescent="0.3">
      <c r="A39" s="5">
        <v>2021</v>
      </c>
      <c r="B39" s="1">
        <f>J14</f>
        <v>3133.6960000000008</v>
      </c>
      <c r="C39" s="1">
        <f>J19</f>
        <v>350.18232967032969</v>
      </c>
      <c r="D39" s="1">
        <f t="shared" si="16"/>
        <v>2783.5136703296712</v>
      </c>
      <c r="H39" s="5">
        <v>2022</v>
      </c>
      <c r="I39" s="5">
        <v>0</v>
      </c>
    </row>
    <row r="40" spans="1:9" x14ac:dyDescent="0.3">
      <c r="A40" s="5">
        <v>2022</v>
      </c>
      <c r="B40" s="1">
        <f>K14</f>
        <v>3085.5079999999989</v>
      </c>
      <c r="C40" s="1">
        <f>K19</f>
        <v>364.7980487804877</v>
      </c>
      <c r="D40" s="1">
        <f t="shared" si="16"/>
        <v>2720.7099512195114</v>
      </c>
      <c r="H40" s="5">
        <v>2023</v>
      </c>
      <c r="I40" s="5">
        <v>0</v>
      </c>
    </row>
    <row r="41" spans="1:9" x14ac:dyDescent="0.3">
      <c r="A41" s="5">
        <v>2023</v>
      </c>
      <c r="B41" s="1">
        <f>L14</f>
        <v>3031.7200000000003</v>
      </c>
      <c r="C41" s="1">
        <f>L19</f>
        <v>357.22463928967818</v>
      </c>
      <c r="D41" s="1">
        <f t="shared" si="16"/>
        <v>2674.4953607103221</v>
      </c>
      <c r="H41" s="5">
        <v>2024</v>
      </c>
      <c r="I41" s="5">
        <v>0</v>
      </c>
    </row>
    <row r="42" spans="1:9" x14ac:dyDescent="0.3">
      <c r="A42" s="5">
        <v>2024</v>
      </c>
      <c r="B42" s="1">
        <f>M14</f>
        <v>2954.9040000000005</v>
      </c>
      <c r="C42" s="1">
        <f>M19</f>
        <v>347.9124318049914</v>
      </c>
      <c r="D42" s="1">
        <f t="shared" si="16"/>
        <v>2606.9915681950092</v>
      </c>
      <c r="H42" s="5">
        <v>2025</v>
      </c>
      <c r="I42" s="5">
        <v>0</v>
      </c>
    </row>
    <row r="43" spans="1:9" x14ac:dyDescent="0.3">
      <c r="A43" s="5">
        <v>2025</v>
      </c>
      <c r="B43" s="1">
        <f>N14</f>
        <v>2892.8160000000016</v>
      </c>
      <c r="C43" s="1">
        <f>N19</f>
        <v>329.29356924954266</v>
      </c>
      <c r="D43" s="1">
        <f t="shared" si="16"/>
        <v>2563.5224307504591</v>
      </c>
      <c r="H43" s="5">
        <v>2026</v>
      </c>
      <c r="I43" s="5">
        <v>0</v>
      </c>
    </row>
    <row r="44" spans="1:9" x14ac:dyDescent="0.3">
      <c r="A44" s="5">
        <v>2026</v>
      </c>
      <c r="B44" s="1">
        <f>O14</f>
        <v>2826.1279999999997</v>
      </c>
      <c r="C44" s="1">
        <f>O19</f>
        <v>323.36041263700844</v>
      </c>
      <c r="D44" s="1">
        <f t="shared" si="16"/>
        <v>2502.7675873629914</v>
      </c>
      <c r="H44" s="5">
        <v>2027</v>
      </c>
      <c r="I44" s="5">
        <v>0</v>
      </c>
    </row>
    <row r="45" spans="1:9" x14ac:dyDescent="0.3">
      <c r="A45" s="5">
        <v>2027</v>
      </c>
      <c r="B45" s="1">
        <f>P14</f>
        <v>2275.3120000000008</v>
      </c>
      <c r="C45" s="1">
        <f>P19</f>
        <v>228.94568882796452</v>
      </c>
      <c r="D45" s="1">
        <f t="shared" si="16"/>
        <v>2046.3663111720364</v>
      </c>
    </row>
    <row r="47" spans="1:9" x14ac:dyDescent="0.3">
      <c r="C47" s="13" t="s">
        <v>27</v>
      </c>
      <c r="D47" s="14">
        <f>IRR(D30:D45)</f>
        <v>0.20496271807973532</v>
      </c>
    </row>
    <row r="50" spans="1:10" ht="15.6" x14ac:dyDescent="0.3">
      <c r="A50" s="7" t="s">
        <v>34</v>
      </c>
    </row>
    <row r="51" spans="1:10" x14ac:dyDescent="0.3">
      <c r="A51" s="6" t="s">
        <v>23</v>
      </c>
      <c r="B51" s="1">
        <f>B31</f>
        <v>3491.8400000000006</v>
      </c>
      <c r="G51" s="18" t="s">
        <v>36</v>
      </c>
      <c r="H51" s="18"/>
      <c r="I51" s="18"/>
      <c r="J51" s="18"/>
    </row>
    <row r="52" spans="1:10" x14ac:dyDescent="0.3">
      <c r="A52" s="6" t="s">
        <v>28</v>
      </c>
      <c r="B52" s="1">
        <f>B15</f>
        <v>1132</v>
      </c>
      <c r="G52" s="18"/>
      <c r="H52" s="18"/>
      <c r="I52" s="18"/>
      <c r="J52" s="18"/>
    </row>
    <row r="53" spans="1:10" x14ac:dyDescent="0.3">
      <c r="A53" s="6" t="s">
        <v>29</v>
      </c>
      <c r="B53">
        <f>I30-I31</f>
        <v>1100</v>
      </c>
      <c r="G53" s="18"/>
      <c r="H53" s="18"/>
      <c r="I53" s="18"/>
      <c r="J53" s="18"/>
    </row>
    <row r="54" spans="1:10" x14ac:dyDescent="0.3">
      <c r="A54" s="6" t="s">
        <v>30</v>
      </c>
      <c r="B54" s="1">
        <f>D31</f>
        <v>3244.1559557661931</v>
      </c>
      <c r="G54" s="18"/>
      <c r="H54" s="18"/>
      <c r="I54" s="18"/>
      <c r="J54" s="18"/>
    </row>
    <row r="55" spans="1:10" x14ac:dyDescent="0.3">
      <c r="A55" s="6" t="s">
        <v>31</v>
      </c>
      <c r="B55" s="1">
        <f>B52+B53</f>
        <v>2232</v>
      </c>
      <c r="G55" s="18"/>
      <c r="H55" s="18"/>
      <c r="I55" s="18"/>
      <c r="J55" s="18"/>
    </row>
    <row r="56" spans="1:10" x14ac:dyDescent="0.3">
      <c r="A56" s="15" t="s">
        <v>32</v>
      </c>
      <c r="B56" s="16">
        <f>B54/B55</f>
        <v>1.4534748905762513</v>
      </c>
      <c r="G56" s="18"/>
      <c r="H56" s="18"/>
      <c r="I56" s="18"/>
      <c r="J56" s="18"/>
    </row>
  </sheetData>
  <mergeCells count="1">
    <mergeCell ref="G51:J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opLeftCell="A18" workbookViewId="0">
      <selection activeCell="G51" sqref="G51"/>
    </sheetView>
  </sheetViews>
  <sheetFormatPr defaultRowHeight="14.4" x14ac:dyDescent="0.3"/>
  <cols>
    <col min="1" max="1" width="32.33203125" bestFit="1" customWidth="1"/>
    <col min="2" max="8" width="10.6640625" customWidth="1"/>
    <col min="9" max="9" width="17.33203125" customWidth="1"/>
    <col min="10" max="16" width="10.6640625" customWidth="1"/>
  </cols>
  <sheetData>
    <row r="1" spans="1:16" ht="15.6" x14ac:dyDescent="0.3">
      <c r="A1" s="9" t="s">
        <v>22</v>
      </c>
      <c r="B1" s="10">
        <v>2013</v>
      </c>
      <c r="C1" s="10">
        <v>2014</v>
      </c>
      <c r="D1" s="10">
        <v>2015</v>
      </c>
      <c r="E1" s="10">
        <v>2016</v>
      </c>
      <c r="F1" s="10">
        <v>2017</v>
      </c>
      <c r="G1" s="10">
        <v>2018</v>
      </c>
      <c r="H1" s="10">
        <v>2019</v>
      </c>
      <c r="I1" s="10">
        <v>2020</v>
      </c>
      <c r="J1" s="10">
        <v>2021</v>
      </c>
      <c r="K1" s="10">
        <v>2022</v>
      </c>
      <c r="L1" s="10">
        <v>2023</v>
      </c>
      <c r="M1" s="10">
        <v>2024</v>
      </c>
      <c r="N1" s="10">
        <v>2025</v>
      </c>
      <c r="O1" s="10">
        <v>2026</v>
      </c>
      <c r="P1" s="10">
        <v>2027</v>
      </c>
    </row>
    <row r="2" spans="1:16" x14ac:dyDescent="0.3">
      <c r="A2" s="11" t="s">
        <v>0</v>
      </c>
      <c r="B2" s="1">
        <v>300</v>
      </c>
      <c r="C2" s="1">
        <f t="shared" ref="C2:P2" si="0">$B$2</f>
        <v>300</v>
      </c>
      <c r="D2" s="1">
        <f t="shared" si="0"/>
        <v>300</v>
      </c>
      <c r="E2" s="1">
        <f t="shared" si="0"/>
        <v>300</v>
      </c>
      <c r="F2" s="1">
        <f t="shared" si="0"/>
        <v>300</v>
      </c>
      <c r="G2" s="1">
        <f t="shared" si="0"/>
        <v>300</v>
      </c>
      <c r="H2" s="1">
        <f t="shared" si="0"/>
        <v>300</v>
      </c>
      <c r="I2" s="1">
        <f t="shared" si="0"/>
        <v>300</v>
      </c>
      <c r="J2" s="1">
        <f t="shared" si="0"/>
        <v>300</v>
      </c>
      <c r="K2" s="1">
        <f t="shared" si="0"/>
        <v>300</v>
      </c>
      <c r="L2" s="1">
        <f t="shared" si="0"/>
        <v>300</v>
      </c>
      <c r="M2" s="1">
        <f t="shared" si="0"/>
        <v>300</v>
      </c>
      <c r="N2" s="1">
        <f t="shared" si="0"/>
        <v>300</v>
      </c>
      <c r="O2" s="1">
        <f t="shared" si="0"/>
        <v>300</v>
      </c>
      <c r="P2" s="1">
        <f t="shared" si="0"/>
        <v>300</v>
      </c>
    </row>
    <row r="3" spans="1:16" x14ac:dyDescent="0.3">
      <c r="A3" s="17" t="s">
        <v>1</v>
      </c>
      <c r="B3" s="2">
        <v>0.8</v>
      </c>
      <c r="C3" s="2">
        <v>0.8</v>
      </c>
      <c r="D3" s="2">
        <v>0.8</v>
      </c>
      <c r="E3" s="2">
        <v>0.8</v>
      </c>
      <c r="F3" s="2">
        <v>0.8</v>
      </c>
      <c r="G3" s="2">
        <v>0.8</v>
      </c>
      <c r="H3" s="2">
        <v>0.8</v>
      </c>
      <c r="I3" s="2">
        <v>0.8</v>
      </c>
      <c r="J3" s="2">
        <v>0.8</v>
      </c>
      <c r="K3" s="2">
        <v>0.8</v>
      </c>
      <c r="L3" s="2">
        <v>0.8</v>
      </c>
      <c r="M3" s="2">
        <v>0.8</v>
      </c>
      <c r="N3" s="2">
        <v>0.8</v>
      </c>
      <c r="O3" s="2">
        <v>0.8</v>
      </c>
      <c r="P3" s="2">
        <f t="shared" ref="C3:P3" si="1">$B$3</f>
        <v>0.8</v>
      </c>
    </row>
    <row r="4" spans="1:16" x14ac:dyDescent="0.3">
      <c r="A4" s="11" t="s">
        <v>2</v>
      </c>
      <c r="B4" s="4">
        <f t="shared" ref="B4:P4" si="2">B2*B3*8760/1000</f>
        <v>2102.4</v>
      </c>
      <c r="C4" s="4">
        <f t="shared" si="2"/>
        <v>2102.4</v>
      </c>
      <c r="D4" s="4">
        <f t="shared" si="2"/>
        <v>2102.4</v>
      </c>
      <c r="E4" s="4">
        <f t="shared" si="2"/>
        <v>2102.4</v>
      </c>
      <c r="F4" s="4">
        <f t="shared" si="2"/>
        <v>2102.4</v>
      </c>
      <c r="G4" s="4">
        <f t="shared" si="2"/>
        <v>2102.4</v>
      </c>
      <c r="H4" s="4">
        <f t="shared" si="2"/>
        <v>2102.4</v>
      </c>
      <c r="I4" s="4">
        <f t="shared" si="2"/>
        <v>2102.4</v>
      </c>
      <c r="J4" s="4">
        <f t="shared" si="2"/>
        <v>2102.4</v>
      </c>
      <c r="K4" s="4">
        <f t="shared" si="2"/>
        <v>2102.4</v>
      </c>
      <c r="L4" s="4">
        <f t="shared" si="2"/>
        <v>2102.4</v>
      </c>
      <c r="M4" s="4">
        <f t="shared" si="2"/>
        <v>2102.4</v>
      </c>
      <c r="N4" s="4">
        <f t="shared" si="2"/>
        <v>2102.4</v>
      </c>
      <c r="O4" s="4">
        <f t="shared" si="2"/>
        <v>2102.4</v>
      </c>
      <c r="P4" s="4">
        <f t="shared" si="2"/>
        <v>2102.4</v>
      </c>
    </row>
    <row r="5" spans="1:16" x14ac:dyDescent="0.3">
      <c r="A5" s="11" t="s">
        <v>3</v>
      </c>
      <c r="B5" s="1">
        <v>201</v>
      </c>
      <c r="C5" s="1">
        <f t="shared" ref="C5:P5" si="3">$B$5</f>
        <v>201</v>
      </c>
      <c r="D5" s="1">
        <f t="shared" si="3"/>
        <v>201</v>
      </c>
      <c r="E5" s="1">
        <f t="shared" si="3"/>
        <v>201</v>
      </c>
      <c r="F5" s="1">
        <f t="shared" si="3"/>
        <v>201</v>
      </c>
      <c r="G5" s="1">
        <f t="shared" si="3"/>
        <v>201</v>
      </c>
      <c r="H5" s="1">
        <f t="shared" si="3"/>
        <v>201</v>
      </c>
      <c r="I5" s="1">
        <f t="shared" si="3"/>
        <v>201</v>
      </c>
      <c r="J5" s="1">
        <f t="shared" si="3"/>
        <v>201</v>
      </c>
      <c r="K5" s="1">
        <f t="shared" si="3"/>
        <v>201</v>
      </c>
      <c r="L5" s="1">
        <f t="shared" si="3"/>
        <v>201</v>
      </c>
      <c r="M5" s="1">
        <f t="shared" si="3"/>
        <v>201</v>
      </c>
      <c r="N5" s="1">
        <f t="shared" si="3"/>
        <v>201</v>
      </c>
      <c r="O5" s="1">
        <f t="shared" si="3"/>
        <v>201</v>
      </c>
      <c r="P5" s="1">
        <f t="shared" si="3"/>
        <v>201</v>
      </c>
    </row>
    <row r="6" spans="1:16" x14ac:dyDescent="0.3">
      <c r="A6" s="11" t="s">
        <v>4</v>
      </c>
      <c r="B6" s="4">
        <f t="shared" ref="B6:P6" si="4">B4-B5</f>
        <v>1901.4</v>
      </c>
      <c r="C6" s="4">
        <f t="shared" si="4"/>
        <v>1901.4</v>
      </c>
      <c r="D6" s="4">
        <f t="shared" si="4"/>
        <v>1901.4</v>
      </c>
      <c r="E6" s="4">
        <f t="shared" si="4"/>
        <v>1901.4</v>
      </c>
      <c r="F6" s="4">
        <f t="shared" si="4"/>
        <v>1901.4</v>
      </c>
      <c r="G6" s="4">
        <f t="shared" si="4"/>
        <v>1901.4</v>
      </c>
      <c r="H6" s="4">
        <f t="shared" si="4"/>
        <v>1901.4</v>
      </c>
      <c r="I6" s="4">
        <f t="shared" si="4"/>
        <v>1901.4</v>
      </c>
      <c r="J6" s="4">
        <f t="shared" si="4"/>
        <v>1901.4</v>
      </c>
      <c r="K6" s="4">
        <f t="shared" si="4"/>
        <v>1901.4</v>
      </c>
      <c r="L6" s="4">
        <f t="shared" si="4"/>
        <v>1901.4</v>
      </c>
      <c r="M6" s="4">
        <f t="shared" si="4"/>
        <v>1901.4</v>
      </c>
      <c r="N6" s="4">
        <f t="shared" si="4"/>
        <v>1901.4</v>
      </c>
      <c r="O6" s="4">
        <f t="shared" si="4"/>
        <v>1901.4</v>
      </c>
      <c r="P6" s="4">
        <f t="shared" si="4"/>
        <v>1901.4</v>
      </c>
    </row>
    <row r="7" spans="1:16" x14ac:dyDescent="0.3">
      <c r="A7" s="11" t="s">
        <v>5</v>
      </c>
      <c r="B7" s="2">
        <v>3.3</v>
      </c>
      <c r="C7" s="2">
        <v>3.33</v>
      </c>
      <c r="D7" s="2">
        <v>3.37</v>
      </c>
      <c r="E7" s="2">
        <v>3.4</v>
      </c>
      <c r="F7" s="2">
        <v>3.43</v>
      </c>
      <c r="G7" s="2">
        <v>3.47</v>
      </c>
      <c r="H7" s="2">
        <v>3.5</v>
      </c>
      <c r="I7" s="2">
        <v>3.54</v>
      </c>
      <c r="J7" s="2">
        <v>3.57</v>
      </c>
      <c r="K7" s="2">
        <v>3.61</v>
      </c>
      <c r="L7" s="2">
        <v>3.65</v>
      </c>
      <c r="M7" s="2">
        <v>3.68</v>
      </c>
      <c r="N7" s="2">
        <v>3.72</v>
      </c>
      <c r="O7" s="2">
        <v>3.76</v>
      </c>
      <c r="P7" s="2">
        <v>3.79</v>
      </c>
    </row>
    <row r="8" spans="1:16" x14ac:dyDescent="0.3">
      <c r="A8" s="11" t="s">
        <v>6</v>
      </c>
      <c r="B8" s="3">
        <f t="shared" ref="B8:P8" si="5">B6*B7</f>
        <v>6274.62</v>
      </c>
      <c r="C8" s="3">
        <f>C6*C7</f>
        <v>6331.6620000000003</v>
      </c>
      <c r="D8" s="3">
        <f t="shared" si="5"/>
        <v>6407.7180000000008</v>
      </c>
      <c r="E8" s="3">
        <f t="shared" si="5"/>
        <v>6464.76</v>
      </c>
      <c r="F8" s="3">
        <f t="shared" si="5"/>
        <v>6521.8020000000006</v>
      </c>
      <c r="G8" s="3">
        <f t="shared" si="5"/>
        <v>6597.8580000000011</v>
      </c>
      <c r="H8" s="3">
        <f t="shared" si="5"/>
        <v>6654.9000000000005</v>
      </c>
      <c r="I8" s="3">
        <f t="shared" si="5"/>
        <v>6730.9560000000001</v>
      </c>
      <c r="J8" s="3">
        <f t="shared" si="5"/>
        <v>6787.9979999999996</v>
      </c>
      <c r="K8" s="3">
        <f t="shared" si="5"/>
        <v>6864.0540000000001</v>
      </c>
      <c r="L8" s="3">
        <f t="shared" si="5"/>
        <v>6940.1100000000006</v>
      </c>
      <c r="M8" s="3">
        <f t="shared" si="5"/>
        <v>6997.152000000001</v>
      </c>
      <c r="N8" s="3">
        <f t="shared" si="5"/>
        <v>7073.2080000000005</v>
      </c>
      <c r="O8" s="3">
        <f t="shared" si="5"/>
        <v>7149.2640000000001</v>
      </c>
      <c r="P8" s="3">
        <f t="shared" si="5"/>
        <v>7206.3060000000005</v>
      </c>
    </row>
    <row r="9" spans="1:16" x14ac:dyDescent="0.3">
      <c r="A9" s="12"/>
    </row>
    <row r="10" spans="1:16" x14ac:dyDescent="0.3">
      <c r="A10" s="11" t="s">
        <v>7</v>
      </c>
    </row>
    <row r="11" spans="1:16" x14ac:dyDescent="0.3">
      <c r="A11" s="11" t="s">
        <v>8</v>
      </c>
      <c r="B11" s="1">
        <f>B4*B24</f>
        <v>2857.411764705882</v>
      </c>
      <c r="C11" s="1">
        <f>C4*C24</f>
        <v>2943.0588235294126</v>
      </c>
      <c r="D11" s="1">
        <f t="shared" ref="D11:P11" si="6">D4*D24</f>
        <v>3031.5294117647045</v>
      </c>
      <c r="E11" s="1">
        <f t="shared" si="6"/>
        <v>3121.8823529411752</v>
      </c>
      <c r="F11" s="1">
        <f t="shared" si="6"/>
        <v>3216.0000000000009</v>
      </c>
      <c r="G11" s="1">
        <f t="shared" si="6"/>
        <v>3312.0000000000009</v>
      </c>
      <c r="H11" s="1">
        <f t="shared" si="6"/>
        <v>3411.7647058823536</v>
      </c>
      <c r="I11" s="1">
        <f t="shared" si="6"/>
        <v>3514.3529411764703</v>
      </c>
      <c r="J11" s="1">
        <f t="shared" si="6"/>
        <v>3619.7647058823532</v>
      </c>
      <c r="K11" s="1">
        <f t="shared" si="6"/>
        <v>3728.0000000000009</v>
      </c>
      <c r="L11" s="1">
        <f t="shared" si="6"/>
        <v>3840</v>
      </c>
      <c r="M11" s="1">
        <f t="shared" si="6"/>
        <v>3954.8235294117644</v>
      </c>
      <c r="N11" s="1">
        <f t="shared" si="6"/>
        <v>4073.411764705882</v>
      </c>
      <c r="O11" s="1">
        <f t="shared" si="6"/>
        <v>4195.7647058823532</v>
      </c>
      <c r="P11" s="1">
        <f t="shared" si="6"/>
        <v>4321.8823529411757</v>
      </c>
    </row>
    <row r="12" spans="1:16" x14ac:dyDescent="0.3">
      <c r="A12" s="11" t="s">
        <v>9</v>
      </c>
      <c r="B12" s="1">
        <f>B4*B25</f>
        <v>455.52941176470586</v>
      </c>
      <c r="C12" s="1">
        <f t="shared" ref="C12:P12" si="7">C4*C25</f>
        <v>473.41176470588232</v>
      </c>
      <c r="D12" s="1">
        <f t="shared" si="7"/>
        <v>492.23529411764702</v>
      </c>
      <c r="E12" s="1">
        <f t="shared" si="7"/>
        <v>512</v>
      </c>
      <c r="F12" s="1">
        <f t="shared" si="7"/>
        <v>532.70588235294122</v>
      </c>
      <c r="G12" s="1">
        <f t="shared" si="7"/>
        <v>553.41176470588232</v>
      </c>
      <c r="H12" s="1">
        <f t="shared" si="7"/>
        <v>576</v>
      </c>
      <c r="I12" s="1">
        <f t="shared" si="7"/>
        <v>598.58823529411768</v>
      </c>
      <c r="J12" s="1">
        <f t="shared" si="7"/>
        <v>623.05882352941171</v>
      </c>
      <c r="K12" s="1">
        <f t="shared" si="7"/>
        <v>647.52941176470586</v>
      </c>
      <c r="L12" s="1">
        <f t="shared" si="7"/>
        <v>673.88235294117646</v>
      </c>
      <c r="M12" s="1">
        <f t="shared" si="7"/>
        <v>700.23529411764696</v>
      </c>
      <c r="N12" s="1">
        <f t="shared" si="7"/>
        <v>728.47058823529403</v>
      </c>
      <c r="O12" s="1">
        <f t="shared" si="7"/>
        <v>757.64705882352939</v>
      </c>
      <c r="P12" s="1">
        <f t="shared" si="7"/>
        <v>787.76470588235281</v>
      </c>
    </row>
    <row r="13" spans="1:16" x14ac:dyDescent="0.3">
      <c r="A13" s="11" t="s">
        <v>10</v>
      </c>
      <c r="B13" s="1">
        <f>B11+B12</f>
        <v>3312.9411764705878</v>
      </c>
      <c r="C13" s="1">
        <f t="shared" ref="C13:P13" si="8">C11+C12</f>
        <v>3416.4705882352951</v>
      </c>
      <c r="D13" s="1">
        <f t="shared" si="8"/>
        <v>3523.7647058823513</v>
      </c>
      <c r="E13" s="1">
        <f t="shared" si="8"/>
        <v>3633.8823529411752</v>
      </c>
      <c r="F13" s="1">
        <f t="shared" si="8"/>
        <v>3748.7058823529424</v>
      </c>
      <c r="G13" s="1">
        <f t="shared" si="8"/>
        <v>3865.4117647058833</v>
      </c>
      <c r="H13" s="1">
        <f t="shared" si="8"/>
        <v>3987.7647058823536</v>
      </c>
      <c r="I13" s="1">
        <f t="shared" si="8"/>
        <v>4112.9411764705883</v>
      </c>
      <c r="J13" s="1">
        <f t="shared" si="8"/>
        <v>4242.8235294117649</v>
      </c>
      <c r="K13" s="1">
        <f t="shared" si="8"/>
        <v>4375.5294117647063</v>
      </c>
      <c r="L13" s="1">
        <f t="shared" si="8"/>
        <v>4513.8823529411766</v>
      </c>
      <c r="M13" s="1">
        <f t="shared" si="8"/>
        <v>4655.0588235294117</v>
      </c>
      <c r="N13" s="1">
        <f t="shared" si="8"/>
        <v>4801.8823529411757</v>
      </c>
      <c r="O13" s="1">
        <f t="shared" si="8"/>
        <v>4953.4117647058829</v>
      </c>
      <c r="P13" s="1">
        <f t="shared" si="8"/>
        <v>5109.6470588235288</v>
      </c>
    </row>
    <row r="14" spans="1:16" x14ac:dyDescent="0.3">
      <c r="A14" s="11" t="s">
        <v>23</v>
      </c>
      <c r="B14" s="3">
        <f>B8-B13</f>
        <v>2961.6788235294121</v>
      </c>
      <c r="C14" s="3">
        <f t="shared" ref="C14:P14" si="9">C8-C13</f>
        <v>2915.1914117647052</v>
      </c>
      <c r="D14" s="3">
        <f t="shared" si="9"/>
        <v>2883.9532941176494</v>
      </c>
      <c r="E14" s="3">
        <f t="shared" si="9"/>
        <v>2830.877647058825</v>
      </c>
      <c r="F14" s="3">
        <f t="shared" si="9"/>
        <v>2773.0961176470582</v>
      </c>
      <c r="G14" s="3">
        <f t="shared" si="9"/>
        <v>2732.4462352941177</v>
      </c>
      <c r="H14" s="3">
        <f t="shared" si="9"/>
        <v>2667.1352941176469</v>
      </c>
      <c r="I14" s="3">
        <f t="shared" si="9"/>
        <v>2618.0148235294118</v>
      </c>
      <c r="J14" s="3">
        <f t="shared" si="9"/>
        <v>2545.1744705882347</v>
      </c>
      <c r="K14" s="3">
        <f t="shared" si="9"/>
        <v>2488.5245882352938</v>
      </c>
      <c r="L14" s="3">
        <f t="shared" si="9"/>
        <v>2426.227647058824</v>
      </c>
      <c r="M14" s="3">
        <f t="shared" si="9"/>
        <v>2342.0931764705892</v>
      </c>
      <c r="N14" s="3">
        <f t="shared" si="9"/>
        <v>2271.3256470588249</v>
      </c>
      <c r="O14" s="3">
        <f t="shared" si="9"/>
        <v>2195.8522352941172</v>
      </c>
      <c r="P14" s="3">
        <f t="shared" si="9"/>
        <v>2096.6589411764717</v>
      </c>
    </row>
    <row r="15" spans="1:16" x14ac:dyDescent="0.3">
      <c r="A15" s="11" t="s">
        <v>11</v>
      </c>
      <c r="B15" s="1">
        <v>1132</v>
      </c>
      <c r="C15" s="1">
        <v>1033</v>
      </c>
      <c r="D15" s="1">
        <v>903</v>
      </c>
      <c r="E15" s="1">
        <v>774</v>
      </c>
      <c r="F15" s="1">
        <v>645</v>
      </c>
      <c r="G15" s="1">
        <v>516</v>
      </c>
      <c r="H15" s="1">
        <v>387</v>
      </c>
      <c r="I15" s="1">
        <v>258</v>
      </c>
      <c r="J15" s="1">
        <v>129</v>
      </c>
      <c r="K15" s="1">
        <v>32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3">
      <c r="A16" s="11" t="s">
        <v>12</v>
      </c>
      <c r="B16" s="1">
        <v>112</v>
      </c>
      <c r="C16" s="1">
        <v>112</v>
      </c>
      <c r="D16" s="1">
        <v>114</v>
      </c>
      <c r="E16" s="1">
        <v>116</v>
      </c>
      <c r="F16" s="1">
        <v>118</v>
      </c>
      <c r="G16" s="1">
        <v>120</v>
      </c>
      <c r="H16" s="1">
        <v>122</v>
      </c>
      <c r="I16" s="1">
        <v>125</v>
      </c>
      <c r="J16" s="1">
        <v>127</v>
      </c>
      <c r="K16" s="1">
        <v>130</v>
      </c>
      <c r="L16" s="1">
        <v>132</v>
      </c>
      <c r="M16" s="1">
        <v>134</v>
      </c>
      <c r="N16" s="1">
        <v>137</v>
      </c>
      <c r="O16" s="1">
        <v>140</v>
      </c>
      <c r="P16" s="1">
        <v>143</v>
      </c>
    </row>
    <row r="17" spans="1:16" x14ac:dyDescent="0.3">
      <c r="A17" s="11" t="s">
        <v>13</v>
      </c>
      <c r="B17" s="1">
        <v>680</v>
      </c>
      <c r="C17" s="1">
        <f t="shared" ref="C17:P17" si="10">$B$17</f>
        <v>680</v>
      </c>
      <c r="D17" s="1">
        <f t="shared" si="10"/>
        <v>680</v>
      </c>
      <c r="E17" s="1">
        <f t="shared" si="10"/>
        <v>680</v>
      </c>
      <c r="F17" s="1">
        <f t="shared" si="10"/>
        <v>680</v>
      </c>
      <c r="G17" s="1">
        <f t="shared" si="10"/>
        <v>680</v>
      </c>
      <c r="H17" s="1">
        <f t="shared" si="10"/>
        <v>680</v>
      </c>
      <c r="I17" s="1">
        <f t="shared" si="10"/>
        <v>680</v>
      </c>
      <c r="J17" s="1">
        <f t="shared" si="10"/>
        <v>680</v>
      </c>
      <c r="K17" s="1">
        <f t="shared" si="10"/>
        <v>680</v>
      </c>
      <c r="L17" s="1">
        <f t="shared" si="10"/>
        <v>680</v>
      </c>
      <c r="M17" s="1">
        <f t="shared" si="10"/>
        <v>680</v>
      </c>
      <c r="N17" s="1">
        <f t="shared" si="10"/>
        <v>680</v>
      </c>
      <c r="O17" s="1">
        <f t="shared" si="10"/>
        <v>680</v>
      </c>
      <c r="P17" s="1">
        <f t="shared" si="10"/>
        <v>680</v>
      </c>
    </row>
    <row r="18" spans="1:16" x14ac:dyDescent="0.3">
      <c r="A18" s="11" t="s">
        <v>14</v>
      </c>
      <c r="B18" s="1">
        <f>B14-B15-B16-B17</f>
        <v>1037.6788235294121</v>
      </c>
      <c r="C18" s="1">
        <f t="shared" ref="C18:P18" si="11">C14-C15-C16-C17</f>
        <v>1090.1914117647052</v>
      </c>
      <c r="D18" s="1">
        <f t="shared" si="11"/>
        <v>1186.9532941176494</v>
      </c>
      <c r="E18" s="1">
        <f t="shared" si="11"/>
        <v>1260.877647058825</v>
      </c>
      <c r="F18" s="1">
        <f t="shared" si="11"/>
        <v>1330.0961176470582</v>
      </c>
      <c r="G18" s="1">
        <f t="shared" si="11"/>
        <v>1416.4462352941177</v>
      </c>
      <c r="H18" s="1">
        <f t="shared" si="11"/>
        <v>1478.1352941176469</v>
      </c>
      <c r="I18" s="1">
        <f t="shared" si="11"/>
        <v>1555.0148235294118</v>
      </c>
      <c r="J18" s="1">
        <f t="shared" si="11"/>
        <v>1609.1744705882347</v>
      </c>
      <c r="K18" s="1">
        <f t="shared" si="11"/>
        <v>1646.5245882352938</v>
      </c>
      <c r="L18" s="1">
        <f t="shared" si="11"/>
        <v>1614.227647058824</v>
      </c>
      <c r="M18" s="1">
        <f t="shared" si="11"/>
        <v>1528.0931764705892</v>
      </c>
      <c r="N18" s="1">
        <f t="shared" si="11"/>
        <v>1454.3256470588249</v>
      </c>
      <c r="O18" s="1">
        <f t="shared" si="11"/>
        <v>1375.8522352941172</v>
      </c>
      <c r="P18" s="1">
        <f t="shared" si="11"/>
        <v>1273.6589411764717</v>
      </c>
    </row>
    <row r="19" spans="1:16" x14ac:dyDescent="0.3">
      <c r="A19" s="11" t="s">
        <v>15</v>
      </c>
      <c r="B19" s="1">
        <f>B18*B26</f>
        <v>163.93030387510458</v>
      </c>
      <c r="C19" s="1">
        <f t="shared" ref="C19:P19" si="12">C18*C26</f>
        <v>173.43954278074855</v>
      </c>
      <c r="D19" s="1">
        <f t="shared" si="12"/>
        <v>186.25515314256975</v>
      </c>
      <c r="E19" s="1">
        <f t="shared" si="12"/>
        <v>204.46664546899871</v>
      </c>
      <c r="F19" s="1">
        <f t="shared" si="12"/>
        <v>213.84181955740488</v>
      </c>
      <c r="G19" s="1">
        <f t="shared" si="12"/>
        <v>226.35280957373729</v>
      </c>
      <c r="H19" s="1">
        <f t="shared" si="12"/>
        <v>235.45517959396145</v>
      </c>
      <c r="I19" s="1">
        <f t="shared" si="12"/>
        <v>247.52936360900256</v>
      </c>
      <c r="J19" s="1">
        <f t="shared" si="12"/>
        <v>256.40692113768569</v>
      </c>
      <c r="K19" s="1">
        <f t="shared" si="12"/>
        <v>267.72757532281202</v>
      </c>
      <c r="L19" s="1">
        <f t="shared" si="12"/>
        <v>259.78136384409487</v>
      </c>
      <c r="M19" s="1">
        <f t="shared" si="12"/>
        <v>248.32622716875508</v>
      </c>
      <c r="N19" s="1">
        <f t="shared" si="12"/>
        <v>230.70449556759883</v>
      </c>
      <c r="O19" s="1">
        <f t="shared" si="12"/>
        <v>221.76857435430654</v>
      </c>
      <c r="P19" s="1">
        <f t="shared" si="12"/>
        <v>200.78242390033483</v>
      </c>
    </row>
    <row r="20" spans="1:16" x14ac:dyDescent="0.3">
      <c r="A20" s="11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-10</v>
      </c>
      <c r="J20" s="1">
        <v>-40</v>
      </c>
      <c r="K20" s="1">
        <v>-70</v>
      </c>
      <c r="L20" s="1">
        <v>-90</v>
      </c>
      <c r="M20" s="1">
        <v>-110</v>
      </c>
      <c r="N20" s="1">
        <v>-130</v>
      </c>
      <c r="O20" s="1">
        <v>-140</v>
      </c>
      <c r="P20" s="1">
        <v>-150</v>
      </c>
    </row>
    <row r="21" spans="1:16" x14ac:dyDescent="0.3">
      <c r="A21" s="11" t="s">
        <v>17</v>
      </c>
      <c r="B21" s="1">
        <f>B18-B19</f>
        <v>873.74851965430753</v>
      </c>
      <c r="C21" s="1">
        <f t="shared" ref="C21:P21" si="13">C18-C19</f>
        <v>916.75186898395668</v>
      </c>
      <c r="D21" s="1">
        <f t="shared" si="13"/>
        <v>1000.6981409750797</v>
      </c>
      <c r="E21" s="1">
        <f t="shared" si="13"/>
        <v>1056.4110015898264</v>
      </c>
      <c r="F21" s="1">
        <f t="shared" si="13"/>
        <v>1116.2542980896533</v>
      </c>
      <c r="G21" s="1">
        <f t="shared" si="13"/>
        <v>1190.0934257203805</v>
      </c>
      <c r="H21" s="1">
        <f t="shared" si="13"/>
        <v>1242.6801145236855</v>
      </c>
      <c r="I21" s="1">
        <f t="shared" si="13"/>
        <v>1307.4854599204093</v>
      </c>
      <c r="J21" s="1">
        <f t="shared" si="13"/>
        <v>1352.767549450549</v>
      </c>
      <c r="K21" s="1">
        <f t="shared" si="13"/>
        <v>1378.7970129124817</v>
      </c>
      <c r="L21" s="1">
        <f t="shared" si="13"/>
        <v>1354.4462832147292</v>
      </c>
      <c r="M21" s="1">
        <f t="shared" si="13"/>
        <v>1279.7669493018341</v>
      </c>
      <c r="N21" s="1">
        <f t="shared" si="13"/>
        <v>1223.6211514912261</v>
      </c>
      <c r="O21" s="1">
        <f t="shared" si="13"/>
        <v>1154.0836609398107</v>
      </c>
      <c r="P21" s="1">
        <f t="shared" si="13"/>
        <v>1072.8765172761368</v>
      </c>
    </row>
    <row r="22" spans="1:16" x14ac:dyDescent="0.3">
      <c r="A22" s="11" t="s">
        <v>18</v>
      </c>
      <c r="B22" s="1">
        <f>B21+B17</f>
        <v>1553.7485196543075</v>
      </c>
      <c r="C22" s="1">
        <f t="shared" ref="C22:P22" si="14">C21+C17</f>
        <v>1596.7518689839567</v>
      </c>
      <c r="D22" s="1">
        <f t="shared" si="14"/>
        <v>1680.6981409750797</v>
      </c>
      <c r="E22" s="1">
        <f t="shared" si="14"/>
        <v>1736.4110015898264</v>
      </c>
      <c r="F22" s="1">
        <f t="shared" si="14"/>
        <v>1796.2542980896533</v>
      </c>
      <c r="G22" s="1">
        <f t="shared" si="14"/>
        <v>1870.0934257203805</v>
      </c>
      <c r="H22" s="1">
        <f t="shared" si="14"/>
        <v>1922.6801145236855</v>
      </c>
      <c r="I22" s="1">
        <f t="shared" si="14"/>
        <v>1987.4854599204093</v>
      </c>
      <c r="J22" s="1">
        <f t="shared" si="14"/>
        <v>2032.767549450549</v>
      </c>
      <c r="K22" s="1">
        <f t="shared" si="14"/>
        <v>2058.7970129124815</v>
      </c>
      <c r="L22" s="1">
        <f t="shared" si="14"/>
        <v>2034.4462832147292</v>
      </c>
      <c r="M22" s="1">
        <f t="shared" si="14"/>
        <v>1959.7669493018341</v>
      </c>
      <c r="N22" s="1">
        <f t="shared" si="14"/>
        <v>1903.6211514912261</v>
      </c>
      <c r="O22" s="1">
        <f t="shared" si="14"/>
        <v>1834.0836609398107</v>
      </c>
      <c r="P22" s="1">
        <f t="shared" si="14"/>
        <v>1752.8765172761368</v>
      </c>
    </row>
    <row r="23" spans="1:16" x14ac:dyDescent="0.3">
      <c r="A23" s="12"/>
    </row>
    <row r="24" spans="1:16" x14ac:dyDescent="0.3">
      <c r="A24" s="11" t="s">
        <v>19</v>
      </c>
      <c r="B24" s="2">
        <v>1.3591189900617779</v>
      </c>
      <c r="C24" s="2">
        <v>1.399856746351509</v>
      </c>
      <c r="D24" s="2">
        <v>1.441937505595845</v>
      </c>
      <c r="E24" s="2">
        <v>1.484913600143253</v>
      </c>
      <c r="F24" s="2">
        <v>1.5296803652968041</v>
      </c>
      <c r="G24" s="2">
        <v>1.575342465753425</v>
      </c>
      <c r="H24" s="2">
        <v>1.622795236816188</v>
      </c>
      <c r="I24" s="2">
        <v>1.671591010833557</v>
      </c>
      <c r="J24" s="2">
        <v>1.7217297878055331</v>
      </c>
      <c r="K24" s="2">
        <v>1.7732115677321161</v>
      </c>
      <c r="L24" s="2">
        <v>1.8264840182648401</v>
      </c>
      <c r="M24" s="2">
        <v>1.881099471752171</v>
      </c>
      <c r="N24" s="2">
        <v>1.937505595845644</v>
      </c>
      <c r="O24" s="2">
        <v>1.9957023905452591</v>
      </c>
      <c r="P24" s="2">
        <v>2.0556898558510159</v>
      </c>
    </row>
    <row r="25" spans="1:16" x14ac:dyDescent="0.3">
      <c r="A25" s="11" t="s">
        <v>20</v>
      </c>
      <c r="B25" s="2">
        <v>0.21667114334318199</v>
      </c>
      <c r="C25" s="2">
        <v>0.2251768287223565</v>
      </c>
      <c r="D25" s="2">
        <v>0.23413018175306649</v>
      </c>
      <c r="E25" s="2">
        <v>0.24353120243531201</v>
      </c>
      <c r="F25" s="2">
        <v>0.25337989076909301</v>
      </c>
      <c r="G25" s="2">
        <v>0.26322857910287401</v>
      </c>
      <c r="H25" s="2">
        <v>0.27397260273972601</v>
      </c>
      <c r="I25" s="2">
        <v>0.28471662637657802</v>
      </c>
      <c r="J25" s="2">
        <v>0.29635598531650098</v>
      </c>
      <c r="K25" s="2">
        <v>0.307995344256424</v>
      </c>
      <c r="L25" s="2">
        <v>0.32053003849941802</v>
      </c>
      <c r="M25" s="2">
        <v>0.333064732742412</v>
      </c>
      <c r="N25" s="2">
        <v>0.34649476228847698</v>
      </c>
      <c r="O25" s="2">
        <v>0.36037245948607749</v>
      </c>
      <c r="P25" s="2">
        <v>0.37469782433521348</v>
      </c>
    </row>
    <row r="26" spans="1:16" x14ac:dyDescent="0.3">
      <c r="A26" s="11" t="s">
        <v>21</v>
      </c>
      <c r="B26" s="2">
        <v>0.15797788309636651</v>
      </c>
      <c r="C26" s="2">
        <v>0.15909090909090909</v>
      </c>
      <c r="D26" s="2">
        <v>0.15691868758915831</v>
      </c>
      <c r="E26" s="2">
        <v>0.1621621621621622</v>
      </c>
      <c r="F26" s="2">
        <v>0.16077170418006431</v>
      </c>
      <c r="G26" s="2">
        <v>0.15980331899200981</v>
      </c>
      <c r="H26" s="2">
        <v>0.15929203539823009</v>
      </c>
      <c r="I26" s="2">
        <v>0.15918135304150091</v>
      </c>
      <c r="J26" s="2">
        <v>0.1593406593406593</v>
      </c>
      <c r="K26" s="2">
        <v>0.16260162601626019</v>
      </c>
      <c r="L26" s="2">
        <v>0.1609322974472808</v>
      </c>
      <c r="M26" s="2">
        <v>0.16250725478816019</v>
      </c>
      <c r="N26" s="2">
        <v>0.15863331299572911</v>
      </c>
      <c r="O26" s="2">
        <v>0.16118633139909741</v>
      </c>
      <c r="P26" s="2">
        <v>0.15764222069910899</v>
      </c>
    </row>
    <row r="29" spans="1:16" ht="15.6" x14ac:dyDescent="0.3">
      <c r="A29" s="8" t="s">
        <v>22</v>
      </c>
      <c r="B29" s="8" t="s">
        <v>23</v>
      </c>
      <c r="C29" s="8" t="s">
        <v>24</v>
      </c>
      <c r="D29" s="8" t="s">
        <v>25</v>
      </c>
      <c r="H29" s="7" t="s">
        <v>22</v>
      </c>
      <c r="I29" s="7" t="s">
        <v>33</v>
      </c>
    </row>
    <row r="30" spans="1:16" x14ac:dyDescent="0.3">
      <c r="A30" t="s">
        <v>26</v>
      </c>
      <c r="D30">
        <v>-13860</v>
      </c>
      <c r="H30" s="5">
        <v>2013</v>
      </c>
      <c r="I30" s="5">
        <v>9160</v>
      </c>
    </row>
    <row r="31" spans="1:16" x14ac:dyDescent="0.3">
      <c r="A31" s="5">
        <v>2013</v>
      </c>
      <c r="B31" s="1">
        <f>B14</f>
        <v>2961.6788235294121</v>
      </c>
      <c r="C31" s="1">
        <f>B19</f>
        <v>163.93030387510458</v>
      </c>
      <c r="D31" s="1">
        <f>B31-C31</f>
        <v>2797.7485196543075</v>
      </c>
      <c r="H31" s="5">
        <v>2014</v>
      </c>
      <c r="I31" s="5">
        <v>8060</v>
      </c>
    </row>
    <row r="32" spans="1:16" x14ac:dyDescent="0.3">
      <c r="A32" s="5">
        <v>2014</v>
      </c>
      <c r="B32" s="1">
        <f>C14</f>
        <v>2915.1914117647052</v>
      </c>
      <c r="C32" s="1">
        <f>C19</f>
        <v>173.43954278074855</v>
      </c>
      <c r="D32" s="1">
        <f t="shared" ref="D32:D45" si="15">B32-C32</f>
        <v>2741.7518689839567</v>
      </c>
      <c r="H32" s="5">
        <v>2015</v>
      </c>
      <c r="I32" s="5">
        <v>6990</v>
      </c>
    </row>
    <row r="33" spans="1:9" x14ac:dyDescent="0.3">
      <c r="A33" s="5">
        <v>2015</v>
      </c>
      <c r="B33" s="1">
        <f>D14</f>
        <v>2883.9532941176494</v>
      </c>
      <c r="C33" s="1">
        <f>D19</f>
        <v>186.25515314256975</v>
      </c>
      <c r="D33" s="1">
        <f t="shared" si="15"/>
        <v>2697.6981409750797</v>
      </c>
      <c r="H33" s="5">
        <v>2016</v>
      </c>
      <c r="I33" s="5">
        <v>5910</v>
      </c>
    </row>
    <row r="34" spans="1:9" x14ac:dyDescent="0.3">
      <c r="A34" s="5">
        <v>2016</v>
      </c>
      <c r="B34" s="1">
        <f>E14</f>
        <v>2830.877647058825</v>
      </c>
      <c r="C34" s="1">
        <f>E19</f>
        <v>204.46664546899871</v>
      </c>
      <c r="D34" s="1">
        <f t="shared" si="15"/>
        <v>2626.4110015898264</v>
      </c>
      <c r="H34" s="5">
        <v>2017</v>
      </c>
      <c r="I34" s="5">
        <v>4840</v>
      </c>
    </row>
    <row r="35" spans="1:9" x14ac:dyDescent="0.3">
      <c r="A35" s="5">
        <v>2017</v>
      </c>
      <c r="B35" s="1">
        <f>F14</f>
        <v>2773.0961176470582</v>
      </c>
      <c r="C35" s="1">
        <f>F19</f>
        <v>213.84181955740488</v>
      </c>
      <c r="D35" s="1">
        <f t="shared" si="15"/>
        <v>2559.2542980896533</v>
      </c>
      <c r="H35" s="5">
        <v>2018</v>
      </c>
      <c r="I35" s="5">
        <v>3760</v>
      </c>
    </row>
    <row r="36" spans="1:9" x14ac:dyDescent="0.3">
      <c r="A36" s="5">
        <v>2018</v>
      </c>
      <c r="B36" s="1">
        <f>G14</f>
        <v>2732.4462352941177</v>
      </c>
      <c r="C36" s="1">
        <f>G19</f>
        <v>226.35280957373729</v>
      </c>
      <c r="D36" s="1">
        <f t="shared" si="15"/>
        <v>2506.0934257203803</v>
      </c>
      <c r="H36" s="5">
        <v>2019</v>
      </c>
      <c r="I36" s="5">
        <v>2690</v>
      </c>
    </row>
    <row r="37" spans="1:9" x14ac:dyDescent="0.3">
      <c r="A37" s="5">
        <v>2019</v>
      </c>
      <c r="B37" s="1">
        <f>H14</f>
        <v>2667.1352941176469</v>
      </c>
      <c r="C37" s="1">
        <f>H19</f>
        <v>235.45517959396145</v>
      </c>
      <c r="D37" s="1">
        <f t="shared" si="15"/>
        <v>2431.6801145236855</v>
      </c>
      <c r="H37" s="5">
        <v>2020</v>
      </c>
      <c r="I37" s="5">
        <v>1610</v>
      </c>
    </row>
    <row r="38" spans="1:9" x14ac:dyDescent="0.3">
      <c r="A38" s="5">
        <v>2020</v>
      </c>
      <c r="B38" s="1">
        <f>I14</f>
        <v>2618.0148235294118</v>
      </c>
      <c r="C38" s="1">
        <f>I19</f>
        <v>247.52936360900256</v>
      </c>
      <c r="D38" s="1">
        <f t="shared" si="15"/>
        <v>2370.4854599204091</v>
      </c>
      <c r="H38" s="5">
        <v>2021</v>
      </c>
      <c r="I38" s="5">
        <v>540</v>
      </c>
    </row>
    <row r="39" spans="1:9" x14ac:dyDescent="0.3">
      <c r="A39" s="5">
        <v>2021</v>
      </c>
      <c r="B39" s="1">
        <f>J14</f>
        <v>2545.1744705882347</v>
      </c>
      <c r="C39" s="1">
        <f>J19</f>
        <v>256.40692113768569</v>
      </c>
      <c r="D39" s="1">
        <f t="shared" si="15"/>
        <v>2288.7675494505493</v>
      </c>
      <c r="H39" s="5">
        <v>2022</v>
      </c>
      <c r="I39" s="5">
        <v>0</v>
      </c>
    </row>
    <row r="40" spans="1:9" x14ac:dyDescent="0.3">
      <c r="A40" s="5">
        <v>2022</v>
      </c>
      <c r="B40" s="1">
        <f>K14</f>
        <v>2488.5245882352938</v>
      </c>
      <c r="C40" s="1">
        <f>K19</f>
        <v>267.72757532281202</v>
      </c>
      <c r="D40" s="1">
        <f t="shared" si="15"/>
        <v>2220.7970129124819</v>
      </c>
      <c r="H40" s="5">
        <v>2023</v>
      </c>
      <c r="I40" s="5">
        <v>0</v>
      </c>
    </row>
    <row r="41" spans="1:9" x14ac:dyDescent="0.3">
      <c r="A41" s="5">
        <v>2023</v>
      </c>
      <c r="B41" s="1">
        <f>L14</f>
        <v>2426.227647058824</v>
      </c>
      <c r="C41" s="1">
        <f>L19</f>
        <v>259.78136384409487</v>
      </c>
      <c r="D41" s="1">
        <f t="shared" si="15"/>
        <v>2166.4462832147292</v>
      </c>
      <c r="H41" s="5">
        <v>2024</v>
      </c>
      <c r="I41" s="5">
        <v>0</v>
      </c>
    </row>
    <row r="42" spans="1:9" x14ac:dyDescent="0.3">
      <c r="A42" s="5">
        <v>2024</v>
      </c>
      <c r="B42" s="1">
        <f>M14</f>
        <v>2342.0931764705892</v>
      </c>
      <c r="C42" s="1">
        <f>M19</f>
        <v>248.32622716875508</v>
      </c>
      <c r="D42" s="1">
        <f t="shared" si="15"/>
        <v>2093.7669493018343</v>
      </c>
      <c r="H42" s="5">
        <v>2025</v>
      </c>
      <c r="I42" s="5">
        <v>0</v>
      </c>
    </row>
    <row r="43" spans="1:9" x14ac:dyDescent="0.3">
      <c r="A43" s="5">
        <v>2025</v>
      </c>
      <c r="B43" s="1">
        <f>N14</f>
        <v>2271.3256470588249</v>
      </c>
      <c r="C43" s="1">
        <f>N19</f>
        <v>230.70449556759883</v>
      </c>
      <c r="D43" s="1">
        <f t="shared" si="15"/>
        <v>2040.6211514912261</v>
      </c>
      <c r="H43" s="5">
        <v>2026</v>
      </c>
      <c r="I43" s="5">
        <v>0</v>
      </c>
    </row>
    <row r="44" spans="1:9" x14ac:dyDescent="0.3">
      <c r="A44" s="5">
        <v>2026</v>
      </c>
      <c r="B44" s="1">
        <f>O14</f>
        <v>2195.8522352941172</v>
      </c>
      <c r="C44" s="1">
        <f>O19</f>
        <v>221.76857435430654</v>
      </c>
      <c r="D44" s="1">
        <f t="shared" si="15"/>
        <v>1974.0836609398107</v>
      </c>
      <c r="H44" s="5">
        <v>2027</v>
      </c>
      <c r="I44" s="5">
        <v>0</v>
      </c>
    </row>
    <row r="45" spans="1:9" x14ac:dyDescent="0.3">
      <c r="A45" s="5">
        <v>2027</v>
      </c>
      <c r="B45" s="1">
        <f>P14</f>
        <v>2096.6589411764717</v>
      </c>
      <c r="C45" s="1">
        <f>P19</f>
        <v>200.78242390033483</v>
      </c>
      <c r="D45" s="1">
        <f t="shared" si="15"/>
        <v>1895.8765172761368</v>
      </c>
    </row>
    <row r="47" spans="1:9" x14ac:dyDescent="0.3">
      <c r="C47" s="13" t="s">
        <v>27</v>
      </c>
      <c r="D47" s="14">
        <f>IRR(D30:D45)</f>
        <v>0.16376838611542976</v>
      </c>
    </row>
    <row r="50" spans="1:11" ht="15.6" x14ac:dyDescent="0.3">
      <c r="A50" s="7" t="s">
        <v>34</v>
      </c>
    </row>
    <row r="51" spans="1:11" x14ac:dyDescent="0.3">
      <c r="A51" s="6" t="s">
        <v>23</v>
      </c>
      <c r="B51" s="1">
        <f>B31</f>
        <v>2961.6788235294121</v>
      </c>
      <c r="H51" s="18" t="s">
        <v>37</v>
      </c>
      <c r="I51" s="18"/>
      <c r="J51" s="18"/>
      <c r="K51" s="18"/>
    </row>
    <row r="52" spans="1:11" x14ac:dyDescent="0.3">
      <c r="A52" s="6" t="s">
        <v>28</v>
      </c>
      <c r="B52" s="1">
        <f>B15</f>
        <v>1132</v>
      </c>
      <c r="H52" s="18"/>
      <c r="I52" s="18"/>
      <c r="J52" s="18"/>
      <c r="K52" s="18"/>
    </row>
    <row r="53" spans="1:11" x14ac:dyDescent="0.3">
      <c r="A53" s="6" t="s">
        <v>29</v>
      </c>
      <c r="B53">
        <f>I30-I31</f>
        <v>1100</v>
      </c>
      <c r="H53" s="18"/>
      <c r="I53" s="18"/>
      <c r="J53" s="18"/>
      <c r="K53" s="18"/>
    </row>
    <row r="54" spans="1:11" x14ac:dyDescent="0.3">
      <c r="A54" s="6" t="s">
        <v>30</v>
      </c>
      <c r="B54" s="1">
        <f>D31</f>
        <v>2797.7485196543075</v>
      </c>
      <c r="H54" s="18"/>
      <c r="I54" s="18"/>
      <c r="J54" s="18"/>
      <c r="K54" s="18"/>
    </row>
    <row r="55" spans="1:11" x14ac:dyDescent="0.3">
      <c r="A55" s="6" t="s">
        <v>31</v>
      </c>
      <c r="B55" s="1">
        <f>B52+B53</f>
        <v>2232</v>
      </c>
      <c r="H55" s="18"/>
      <c r="I55" s="18"/>
      <c r="J55" s="18"/>
      <c r="K55" s="18"/>
    </row>
    <row r="56" spans="1:11" x14ac:dyDescent="0.3">
      <c r="A56" s="15" t="s">
        <v>32</v>
      </c>
      <c r="B56" s="16">
        <f>B54/B55</f>
        <v>1.2534715589849048</v>
      </c>
      <c r="H56" s="18"/>
      <c r="I56" s="18"/>
      <c r="J56" s="18"/>
      <c r="K56" s="18"/>
    </row>
  </sheetData>
  <mergeCells count="1">
    <mergeCell ref="H51:K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63A3-F9EB-4976-9ABB-780ADC4546F6}">
  <dimension ref="A1:P56"/>
  <sheetViews>
    <sheetView topLeftCell="A21" workbookViewId="0">
      <selection activeCell="F50" sqref="F50:I55"/>
    </sheetView>
  </sheetViews>
  <sheetFormatPr defaultRowHeight="14.4" x14ac:dyDescent="0.3"/>
  <cols>
    <col min="1" max="1" width="32.33203125" bestFit="1" customWidth="1"/>
    <col min="2" max="8" width="10.6640625" customWidth="1"/>
    <col min="9" max="9" width="17.33203125" customWidth="1"/>
    <col min="10" max="16" width="10.6640625" customWidth="1"/>
  </cols>
  <sheetData>
    <row r="1" spans="1:16" ht="15.6" x14ac:dyDescent="0.3">
      <c r="A1" s="9" t="s">
        <v>22</v>
      </c>
      <c r="B1" s="10">
        <v>2013</v>
      </c>
      <c r="C1" s="10">
        <v>2014</v>
      </c>
      <c r="D1" s="10">
        <v>2015</v>
      </c>
      <c r="E1" s="10">
        <v>2016</v>
      </c>
      <c r="F1" s="10">
        <v>2017</v>
      </c>
      <c r="G1" s="10">
        <v>2018</v>
      </c>
      <c r="H1" s="10">
        <v>2019</v>
      </c>
      <c r="I1" s="10">
        <v>2020</v>
      </c>
      <c r="J1" s="10">
        <v>2021</v>
      </c>
      <c r="K1" s="10">
        <v>2022</v>
      </c>
      <c r="L1" s="10">
        <v>2023</v>
      </c>
      <c r="M1" s="10">
        <v>2024</v>
      </c>
      <c r="N1" s="10">
        <v>2025</v>
      </c>
      <c r="O1" s="10">
        <v>2026</v>
      </c>
      <c r="P1" s="10">
        <v>2027</v>
      </c>
    </row>
    <row r="2" spans="1:16" x14ac:dyDescent="0.3">
      <c r="A2" s="11" t="s">
        <v>0</v>
      </c>
      <c r="B2" s="1">
        <v>300</v>
      </c>
      <c r="C2" s="1">
        <f t="shared" ref="C2:P2" si="0">$B$2</f>
        <v>300</v>
      </c>
      <c r="D2" s="1">
        <f t="shared" si="0"/>
        <v>300</v>
      </c>
      <c r="E2" s="1">
        <f t="shared" si="0"/>
        <v>300</v>
      </c>
      <c r="F2" s="1">
        <f t="shared" si="0"/>
        <v>300</v>
      </c>
      <c r="G2" s="1">
        <f t="shared" si="0"/>
        <v>300</v>
      </c>
      <c r="H2" s="1">
        <f t="shared" si="0"/>
        <v>300</v>
      </c>
      <c r="I2" s="1">
        <f t="shared" si="0"/>
        <v>300</v>
      </c>
      <c r="J2" s="1">
        <f t="shared" si="0"/>
        <v>300</v>
      </c>
      <c r="K2" s="1">
        <f t="shared" si="0"/>
        <v>300</v>
      </c>
      <c r="L2" s="1">
        <f t="shared" si="0"/>
        <v>300</v>
      </c>
      <c r="M2" s="1">
        <f t="shared" si="0"/>
        <v>300</v>
      </c>
      <c r="N2" s="1">
        <f t="shared" si="0"/>
        <v>300</v>
      </c>
      <c r="O2" s="1">
        <f t="shared" si="0"/>
        <v>300</v>
      </c>
      <c r="P2" s="1">
        <f t="shared" si="0"/>
        <v>300</v>
      </c>
    </row>
    <row r="3" spans="1:16" x14ac:dyDescent="0.3">
      <c r="A3" s="17" t="s">
        <v>1</v>
      </c>
      <c r="B3" s="2">
        <v>0.9</v>
      </c>
      <c r="C3" s="2">
        <v>0.9</v>
      </c>
      <c r="D3" s="2">
        <v>0.9</v>
      </c>
      <c r="E3" s="2">
        <v>0.9</v>
      </c>
      <c r="F3" s="2">
        <v>0.9</v>
      </c>
      <c r="G3" s="2">
        <v>0.9</v>
      </c>
      <c r="H3" s="2">
        <v>0.9</v>
      </c>
      <c r="I3" s="2">
        <v>0.9</v>
      </c>
      <c r="J3" s="2">
        <v>0.9</v>
      </c>
      <c r="K3" s="2">
        <v>0.9</v>
      </c>
      <c r="L3" s="2">
        <v>0.9</v>
      </c>
      <c r="M3" s="2">
        <v>0.9</v>
      </c>
      <c r="N3" s="2">
        <v>0.9</v>
      </c>
      <c r="O3" s="2">
        <v>0.9</v>
      </c>
      <c r="P3" s="2">
        <f t="shared" ref="C3:P3" si="1">$B$3</f>
        <v>0.9</v>
      </c>
    </row>
    <row r="4" spans="1:16" x14ac:dyDescent="0.3">
      <c r="A4" s="11" t="s">
        <v>2</v>
      </c>
      <c r="B4" s="4">
        <f t="shared" ref="B4:P4" si="2">B2*B3*8760/1000</f>
        <v>2365.1999999999998</v>
      </c>
      <c r="C4" s="4">
        <f t="shared" si="2"/>
        <v>2365.1999999999998</v>
      </c>
      <c r="D4" s="4">
        <f t="shared" si="2"/>
        <v>2365.1999999999998</v>
      </c>
      <c r="E4" s="4">
        <f t="shared" si="2"/>
        <v>2365.1999999999998</v>
      </c>
      <c r="F4" s="4">
        <f t="shared" si="2"/>
        <v>2365.1999999999998</v>
      </c>
      <c r="G4" s="4">
        <f t="shared" si="2"/>
        <v>2365.1999999999998</v>
      </c>
      <c r="H4" s="4">
        <f t="shared" si="2"/>
        <v>2365.1999999999998</v>
      </c>
      <c r="I4" s="4">
        <f t="shared" si="2"/>
        <v>2365.1999999999998</v>
      </c>
      <c r="J4" s="4">
        <f t="shared" si="2"/>
        <v>2365.1999999999998</v>
      </c>
      <c r="K4" s="4">
        <f t="shared" si="2"/>
        <v>2365.1999999999998</v>
      </c>
      <c r="L4" s="4">
        <f t="shared" si="2"/>
        <v>2365.1999999999998</v>
      </c>
      <c r="M4" s="4">
        <f t="shared" si="2"/>
        <v>2365.1999999999998</v>
      </c>
      <c r="N4" s="4">
        <f t="shared" si="2"/>
        <v>2365.1999999999998</v>
      </c>
      <c r="O4" s="4">
        <f t="shared" si="2"/>
        <v>2365.1999999999998</v>
      </c>
      <c r="P4" s="4">
        <f t="shared" si="2"/>
        <v>2365.1999999999998</v>
      </c>
    </row>
    <row r="5" spans="1:16" x14ac:dyDescent="0.3">
      <c r="A5" s="11" t="s">
        <v>3</v>
      </c>
      <c r="B5" s="1">
        <v>201</v>
      </c>
      <c r="C5" s="1">
        <f t="shared" ref="C5:P5" si="3">$B$5</f>
        <v>201</v>
      </c>
      <c r="D5" s="1">
        <f t="shared" si="3"/>
        <v>201</v>
      </c>
      <c r="E5" s="1">
        <f t="shared" si="3"/>
        <v>201</v>
      </c>
      <c r="F5" s="1">
        <f t="shared" si="3"/>
        <v>201</v>
      </c>
      <c r="G5" s="1">
        <f t="shared" si="3"/>
        <v>201</v>
      </c>
      <c r="H5" s="1">
        <f t="shared" si="3"/>
        <v>201</v>
      </c>
      <c r="I5" s="1">
        <f t="shared" si="3"/>
        <v>201</v>
      </c>
      <c r="J5" s="1">
        <f t="shared" si="3"/>
        <v>201</v>
      </c>
      <c r="K5" s="1">
        <f t="shared" si="3"/>
        <v>201</v>
      </c>
      <c r="L5" s="1">
        <f t="shared" si="3"/>
        <v>201</v>
      </c>
      <c r="M5" s="1">
        <f t="shared" si="3"/>
        <v>201</v>
      </c>
      <c r="N5" s="1">
        <f t="shared" si="3"/>
        <v>201</v>
      </c>
      <c r="O5" s="1">
        <f t="shared" si="3"/>
        <v>201</v>
      </c>
      <c r="P5" s="1">
        <f t="shared" si="3"/>
        <v>201</v>
      </c>
    </row>
    <row r="6" spans="1:16" x14ac:dyDescent="0.3">
      <c r="A6" s="11" t="s">
        <v>4</v>
      </c>
      <c r="B6" s="4">
        <f t="shared" ref="B6:P6" si="4">B4-B5</f>
        <v>2164.1999999999998</v>
      </c>
      <c r="C6" s="4">
        <f t="shared" si="4"/>
        <v>2164.1999999999998</v>
      </c>
      <c r="D6" s="4">
        <f t="shared" si="4"/>
        <v>2164.1999999999998</v>
      </c>
      <c r="E6" s="4">
        <f t="shared" si="4"/>
        <v>2164.1999999999998</v>
      </c>
      <c r="F6" s="4">
        <f t="shared" si="4"/>
        <v>2164.1999999999998</v>
      </c>
      <c r="G6" s="4">
        <f t="shared" si="4"/>
        <v>2164.1999999999998</v>
      </c>
      <c r="H6" s="4">
        <f t="shared" si="4"/>
        <v>2164.1999999999998</v>
      </c>
      <c r="I6" s="4">
        <f t="shared" si="4"/>
        <v>2164.1999999999998</v>
      </c>
      <c r="J6" s="4">
        <f t="shared" si="4"/>
        <v>2164.1999999999998</v>
      </c>
      <c r="K6" s="4">
        <f t="shared" si="4"/>
        <v>2164.1999999999998</v>
      </c>
      <c r="L6" s="4">
        <f t="shared" si="4"/>
        <v>2164.1999999999998</v>
      </c>
      <c r="M6" s="4">
        <f t="shared" si="4"/>
        <v>2164.1999999999998</v>
      </c>
      <c r="N6" s="4">
        <f t="shared" si="4"/>
        <v>2164.1999999999998</v>
      </c>
      <c r="O6" s="4">
        <f t="shared" si="4"/>
        <v>2164.1999999999998</v>
      </c>
      <c r="P6" s="4">
        <f t="shared" si="4"/>
        <v>2164.1999999999998</v>
      </c>
    </row>
    <row r="7" spans="1:16" x14ac:dyDescent="0.3">
      <c r="A7" s="11" t="s">
        <v>5</v>
      </c>
      <c r="B7" s="2">
        <v>3.3</v>
      </c>
      <c r="C7" s="2">
        <v>3.33</v>
      </c>
      <c r="D7" s="2">
        <v>3.37</v>
      </c>
      <c r="E7" s="2">
        <v>3.4</v>
      </c>
      <c r="F7" s="2">
        <v>3.43</v>
      </c>
      <c r="G7" s="2">
        <v>3.47</v>
      </c>
      <c r="H7" s="2">
        <v>3.5</v>
      </c>
      <c r="I7" s="2">
        <v>3.54</v>
      </c>
      <c r="J7" s="2">
        <v>3.57</v>
      </c>
      <c r="K7" s="2">
        <v>3.61</v>
      </c>
      <c r="L7" s="2">
        <v>3.65</v>
      </c>
      <c r="M7" s="2">
        <v>3.68</v>
      </c>
      <c r="N7" s="2">
        <v>3.72</v>
      </c>
      <c r="O7" s="2">
        <v>3.76</v>
      </c>
      <c r="P7" s="2">
        <v>3.79</v>
      </c>
    </row>
    <row r="8" spans="1:16" x14ac:dyDescent="0.3">
      <c r="A8" s="11" t="s">
        <v>6</v>
      </c>
      <c r="B8" s="3">
        <f t="shared" ref="B8:P8" si="5">B6*B7</f>
        <v>7141.8599999999988</v>
      </c>
      <c r="C8" s="3">
        <f>C6*C7</f>
        <v>7206.7859999999991</v>
      </c>
      <c r="D8" s="3">
        <f t="shared" si="5"/>
        <v>7293.3539999999994</v>
      </c>
      <c r="E8" s="3">
        <f t="shared" si="5"/>
        <v>7358.2799999999988</v>
      </c>
      <c r="F8" s="3">
        <f t="shared" si="5"/>
        <v>7423.2060000000001</v>
      </c>
      <c r="G8" s="3">
        <f t="shared" si="5"/>
        <v>7509.7739999999994</v>
      </c>
      <c r="H8" s="3">
        <f t="shared" si="5"/>
        <v>7574.6999999999989</v>
      </c>
      <c r="I8" s="3">
        <f t="shared" si="5"/>
        <v>7661.2679999999991</v>
      </c>
      <c r="J8" s="3">
        <f t="shared" si="5"/>
        <v>7726.1939999999986</v>
      </c>
      <c r="K8" s="3">
        <f t="shared" si="5"/>
        <v>7812.7619999999988</v>
      </c>
      <c r="L8" s="3">
        <f t="shared" si="5"/>
        <v>7899.329999999999</v>
      </c>
      <c r="M8" s="3">
        <f t="shared" si="5"/>
        <v>7964.2559999999994</v>
      </c>
      <c r="N8" s="3">
        <f t="shared" si="5"/>
        <v>8050.8239999999996</v>
      </c>
      <c r="O8" s="3">
        <f t="shared" si="5"/>
        <v>8137.3919999999989</v>
      </c>
      <c r="P8" s="3">
        <f t="shared" si="5"/>
        <v>8202.3179999999993</v>
      </c>
    </row>
    <row r="9" spans="1:16" x14ac:dyDescent="0.3">
      <c r="A9" s="12"/>
    </row>
    <row r="10" spans="1:16" x14ac:dyDescent="0.3">
      <c r="A10" s="11" t="s">
        <v>7</v>
      </c>
    </row>
    <row r="11" spans="1:16" x14ac:dyDescent="0.3">
      <c r="A11" s="11" t="s">
        <v>8</v>
      </c>
      <c r="B11" s="1">
        <f>B4*B24</f>
        <v>3214.5882352941171</v>
      </c>
      <c r="C11" s="1">
        <f>C4*C24</f>
        <v>3310.9411764705887</v>
      </c>
      <c r="D11" s="1">
        <f t="shared" ref="D11:P11" si="6">D4*D24</f>
        <v>3410.4705882352923</v>
      </c>
      <c r="E11" s="1">
        <f t="shared" si="6"/>
        <v>3512.1176470588216</v>
      </c>
      <c r="F11" s="1">
        <f t="shared" si="6"/>
        <v>3618.0000000000009</v>
      </c>
      <c r="G11" s="1">
        <f t="shared" si="6"/>
        <v>3726.0000000000005</v>
      </c>
      <c r="H11" s="1">
        <f t="shared" si="6"/>
        <v>3838.2352941176473</v>
      </c>
      <c r="I11" s="1">
        <f t="shared" si="6"/>
        <v>3953.6470588235288</v>
      </c>
      <c r="J11" s="1">
        <f t="shared" si="6"/>
        <v>4072.2352941176464</v>
      </c>
      <c r="K11" s="1">
        <f t="shared" si="6"/>
        <v>4194.0000000000009</v>
      </c>
      <c r="L11" s="1">
        <f t="shared" si="6"/>
        <v>4319.9999999999991</v>
      </c>
      <c r="M11" s="1">
        <f t="shared" si="6"/>
        <v>4449.1764705882342</v>
      </c>
      <c r="N11" s="1">
        <f t="shared" si="6"/>
        <v>4582.5882352941171</v>
      </c>
      <c r="O11" s="1">
        <f t="shared" si="6"/>
        <v>4720.2352941176468</v>
      </c>
      <c r="P11" s="1">
        <f t="shared" si="6"/>
        <v>4862.1176470588225</v>
      </c>
    </row>
    <row r="12" spans="1:16" x14ac:dyDescent="0.3">
      <c r="A12" s="11" t="s">
        <v>9</v>
      </c>
      <c r="B12" s="1">
        <f>B4*B25</f>
        <v>512.47058823529403</v>
      </c>
      <c r="C12" s="1">
        <f t="shared" ref="C12:P12" si="7">C4*C25</f>
        <v>532.58823529411757</v>
      </c>
      <c r="D12" s="1">
        <f t="shared" si="7"/>
        <v>553.76470588235281</v>
      </c>
      <c r="E12" s="1">
        <f t="shared" si="7"/>
        <v>575.99999999999989</v>
      </c>
      <c r="F12" s="1">
        <f t="shared" si="7"/>
        <v>599.29411764705878</v>
      </c>
      <c r="G12" s="1">
        <f t="shared" si="7"/>
        <v>622.58823529411757</v>
      </c>
      <c r="H12" s="1">
        <f t="shared" si="7"/>
        <v>647.99999999999989</v>
      </c>
      <c r="I12" s="1">
        <f t="shared" si="7"/>
        <v>673.41176470588232</v>
      </c>
      <c r="J12" s="1">
        <f t="shared" si="7"/>
        <v>700.94117647058806</v>
      </c>
      <c r="K12" s="1">
        <f t="shared" si="7"/>
        <v>728.47058823529403</v>
      </c>
      <c r="L12" s="1">
        <f t="shared" si="7"/>
        <v>758.11764705882342</v>
      </c>
      <c r="M12" s="1">
        <f t="shared" si="7"/>
        <v>787.76470588235281</v>
      </c>
      <c r="N12" s="1">
        <f t="shared" si="7"/>
        <v>819.52941176470563</v>
      </c>
      <c r="O12" s="1">
        <f t="shared" si="7"/>
        <v>852.35294117647038</v>
      </c>
      <c r="P12" s="1">
        <f t="shared" si="7"/>
        <v>886.23529411764684</v>
      </c>
    </row>
    <row r="13" spans="1:16" x14ac:dyDescent="0.3">
      <c r="A13" s="11" t="s">
        <v>10</v>
      </c>
      <c r="B13" s="1">
        <f>B11+B12</f>
        <v>3727.0588235294113</v>
      </c>
      <c r="C13" s="1">
        <f t="shared" ref="C13:P13" si="8">C11+C12</f>
        <v>3843.5294117647063</v>
      </c>
      <c r="D13" s="1">
        <f t="shared" si="8"/>
        <v>3964.235294117645</v>
      </c>
      <c r="E13" s="1">
        <f t="shared" si="8"/>
        <v>4088.1176470588216</v>
      </c>
      <c r="F13" s="1">
        <f t="shared" si="8"/>
        <v>4217.2941176470595</v>
      </c>
      <c r="G13" s="1">
        <f t="shared" si="8"/>
        <v>4348.588235294118</v>
      </c>
      <c r="H13" s="1">
        <f t="shared" si="8"/>
        <v>4486.2352941176468</v>
      </c>
      <c r="I13" s="1">
        <f t="shared" si="8"/>
        <v>4627.0588235294108</v>
      </c>
      <c r="J13" s="1">
        <f t="shared" si="8"/>
        <v>4773.1764705882342</v>
      </c>
      <c r="K13" s="1">
        <f t="shared" si="8"/>
        <v>4922.4705882352946</v>
      </c>
      <c r="L13" s="1">
        <f t="shared" si="8"/>
        <v>5078.1176470588225</v>
      </c>
      <c r="M13" s="1">
        <f t="shared" si="8"/>
        <v>5236.9411764705874</v>
      </c>
      <c r="N13" s="1">
        <f t="shared" si="8"/>
        <v>5402.1176470588225</v>
      </c>
      <c r="O13" s="1">
        <f t="shared" si="8"/>
        <v>5572.5882352941171</v>
      </c>
      <c r="P13" s="1">
        <f t="shared" si="8"/>
        <v>5748.3529411764694</v>
      </c>
    </row>
    <row r="14" spans="1:16" x14ac:dyDescent="0.3">
      <c r="A14" s="11" t="s">
        <v>23</v>
      </c>
      <c r="B14" s="3">
        <f>B8-B13</f>
        <v>3414.8011764705875</v>
      </c>
      <c r="C14" s="3">
        <f t="shared" ref="C14:P14" si="9">C8-C13</f>
        <v>3363.2565882352928</v>
      </c>
      <c r="D14" s="3">
        <f t="shared" si="9"/>
        <v>3329.1187058823543</v>
      </c>
      <c r="E14" s="3">
        <f t="shared" si="9"/>
        <v>3270.1623529411772</v>
      </c>
      <c r="F14" s="3">
        <f t="shared" si="9"/>
        <v>3205.9118823529407</v>
      </c>
      <c r="G14" s="3">
        <f t="shared" si="9"/>
        <v>3161.1857647058814</v>
      </c>
      <c r="H14" s="3">
        <f t="shared" si="9"/>
        <v>3088.4647058823521</v>
      </c>
      <c r="I14" s="3">
        <f t="shared" si="9"/>
        <v>3034.2091764705883</v>
      </c>
      <c r="J14" s="3">
        <f t="shared" si="9"/>
        <v>2953.0175294117644</v>
      </c>
      <c r="K14" s="3">
        <f t="shared" si="9"/>
        <v>2890.2914117647042</v>
      </c>
      <c r="L14" s="3">
        <f t="shared" si="9"/>
        <v>2821.2123529411765</v>
      </c>
      <c r="M14" s="3">
        <f t="shared" si="9"/>
        <v>2727.314823529412</v>
      </c>
      <c r="N14" s="3">
        <f t="shared" si="9"/>
        <v>2648.7063529411771</v>
      </c>
      <c r="O14" s="3">
        <f t="shared" si="9"/>
        <v>2564.8037647058818</v>
      </c>
      <c r="P14" s="3">
        <f t="shared" si="9"/>
        <v>2453.9650588235299</v>
      </c>
    </row>
    <row r="15" spans="1:16" x14ac:dyDescent="0.3">
      <c r="A15" s="11" t="s">
        <v>11</v>
      </c>
      <c r="B15" s="1">
        <v>1132</v>
      </c>
      <c r="C15" s="1">
        <v>1033</v>
      </c>
      <c r="D15" s="1">
        <v>903</v>
      </c>
      <c r="E15" s="1">
        <v>774</v>
      </c>
      <c r="F15" s="1">
        <v>645</v>
      </c>
      <c r="G15" s="1">
        <v>516</v>
      </c>
      <c r="H15" s="1">
        <v>387</v>
      </c>
      <c r="I15" s="1">
        <v>258</v>
      </c>
      <c r="J15" s="1">
        <v>129</v>
      </c>
      <c r="K15" s="1">
        <v>32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3">
      <c r="A16" s="11" t="s">
        <v>12</v>
      </c>
      <c r="B16" s="1">
        <v>112</v>
      </c>
      <c r="C16" s="1">
        <v>112</v>
      </c>
      <c r="D16" s="1">
        <v>114</v>
      </c>
      <c r="E16" s="1">
        <v>116</v>
      </c>
      <c r="F16" s="1">
        <v>118</v>
      </c>
      <c r="G16" s="1">
        <v>120</v>
      </c>
      <c r="H16" s="1">
        <v>122</v>
      </c>
      <c r="I16" s="1">
        <v>125</v>
      </c>
      <c r="J16" s="1">
        <v>127</v>
      </c>
      <c r="K16" s="1">
        <v>130</v>
      </c>
      <c r="L16" s="1">
        <v>132</v>
      </c>
      <c r="M16" s="1">
        <v>134</v>
      </c>
      <c r="N16" s="1">
        <v>137</v>
      </c>
      <c r="O16" s="1">
        <v>140</v>
      </c>
      <c r="P16" s="1">
        <v>143</v>
      </c>
    </row>
    <row r="17" spans="1:16" x14ac:dyDescent="0.3">
      <c r="A17" s="11" t="s">
        <v>13</v>
      </c>
      <c r="B17" s="1">
        <v>680</v>
      </c>
      <c r="C17" s="1">
        <f t="shared" ref="C17:P17" si="10">$B$17</f>
        <v>680</v>
      </c>
      <c r="D17" s="1">
        <f t="shared" si="10"/>
        <v>680</v>
      </c>
      <c r="E17" s="1">
        <f t="shared" si="10"/>
        <v>680</v>
      </c>
      <c r="F17" s="1">
        <f t="shared" si="10"/>
        <v>680</v>
      </c>
      <c r="G17" s="1">
        <f t="shared" si="10"/>
        <v>680</v>
      </c>
      <c r="H17" s="1">
        <f t="shared" si="10"/>
        <v>680</v>
      </c>
      <c r="I17" s="1">
        <f t="shared" si="10"/>
        <v>680</v>
      </c>
      <c r="J17" s="1">
        <f t="shared" si="10"/>
        <v>680</v>
      </c>
      <c r="K17" s="1">
        <f t="shared" si="10"/>
        <v>680</v>
      </c>
      <c r="L17" s="1">
        <f t="shared" si="10"/>
        <v>680</v>
      </c>
      <c r="M17" s="1">
        <f t="shared" si="10"/>
        <v>680</v>
      </c>
      <c r="N17" s="1">
        <f t="shared" si="10"/>
        <v>680</v>
      </c>
      <c r="O17" s="1">
        <f t="shared" si="10"/>
        <v>680</v>
      </c>
      <c r="P17" s="1">
        <f t="shared" si="10"/>
        <v>680</v>
      </c>
    </row>
    <row r="18" spans="1:16" x14ac:dyDescent="0.3">
      <c r="A18" s="11" t="s">
        <v>14</v>
      </c>
      <c r="B18" s="1">
        <f>B14-B15-B16-B17</f>
        <v>1490.8011764705875</v>
      </c>
      <c r="C18" s="1">
        <f t="shared" ref="C18:P18" si="11">C14-C15-C16-C17</f>
        <v>1538.2565882352928</v>
      </c>
      <c r="D18" s="1">
        <f t="shared" si="11"/>
        <v>1632.1187058823543</v>
      </c>
      <c r="E18" s="1">
        <f t="shared" si="11"/>
        <v>1700.1623529411772</v>
      </c>
      <c r="F18" s="1">
        <f t="shared" si="11"/>
        <v>1762.9118823529407</v>
      </c>
      <c r="G18" s="1">
        <f t="shared" si="11"/>
        <v>1845.1857647058814</v>
      </c>
      <c r="H18" s="1">
        <f t="shared" si="11"/>
        <v>1899.4647058823521</v>
      </c>
      <c r="I18" s="1">
        <f t="shared" si="11"/>
        <v>1971.2091764705883</v>
      </c>
      <c r="J18" s="1">
        <f t="shared" si="11"/>
        <v>2017.0175294117644</v>
      </c>
      <c r="K18" s="1">
        <f t="shared" si="11"/>
        <v>2048.2914117647042</v>
      </c>
      <c r="L18" s="1">
        <f t="shared" si="11"/>
        <v>2009.2123529411765</v>
      </c>
      <c r="M18" s="1">
        <f t="shared" si="11"/>
        <v>1913.314823529412</v>
      </c>
      <c r="N18" s="1">
        <f t="shared" si="11"/>
        <v>1831.7063529411771</v>
      </c>
      <c r="O18" s="1">
        <f t="shared" si="11"/>
        <v>1744.8037647058818</v>
      </c>
      <c r="P18" s="1">
        <f t="shared" si="11"/>
        <v>1630.9650588235299</v>
      </c>
    </row>
    <row r="19" spans="1:16" x14ac:dyDescent="0.3">
      <c r="A19" s="11" t="s">
        <v>15</v>
      </c>
      <c r="B19" s="1">
        <f>B18*B26</f>
        <v>235.51361397639613</v>
      </c>
      <c r="C19" s="1">
        <f t="shared" ref="C19:P19" si="12">C18*C26</f>
        <v>244.72263903743294</v>
      </c>
      <c r="D19" s="1">
        <f t="shared" si="12"/>
        <v>256.10992531677454</v>
      </c>
      <c r="E19" s="1">
        <f t="shared" si="12"/>
        <v>275.70200317965043</v>
      </c>
      <c r="F19" s="1">
        <f t="shared" si="12"/>
        <v>283.42634764516731</v>
      </c>
      <c r="G19" s="1">
        <f t="shared" si="12"/>
        <v>294.86680935680954</v>
      </c>
      <c r="H19" s="1">
        <f t="shared" si="12"/>
        <v>302.56959916710031</v>
      </c>
      <c r="I19" s="1">
        <f t="shared" si="12"/>
        <v>313.77974383841098</v>
      </c>
      <c r="J19" s="1">
        <f t="shared" si="12"/>
        <v>321.39290303813823</v>
      </c>
      <c r="K19" s="1">
        <f t="shared" si="12"/>
        <v>333.05551410808204</v>
      </c>
      <c r="L19" s="1">
        <f t="shared" si="12"/>
        <v>323.34716001828036</v>
      </c>
      <c r="M19" s="1">
        <f t="shared" si="12"/>
        <v>310.92753951725791</v>
      </c>
      <c r="N19" s="1">
        <f t="shared" si="12"/>
        <v>290.56964720238318</v>
      </c>
      <c r="O19" s="1">
        <f t="shared" si="12"/>
        <v>281.23851784427507</v>
      </c>
      <c r="P19" s="1">
        <f t="shared" si="12"/>
        <v>257.1089537555942</v>
      </c>
    </row>
    <row r="20" spans="1:16" x14ac:dyDescent="0.3">
      <c r="A20" s="11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-10</v>
      </c>
      <c r="J20" s="1">
        <v>-40</v>
      </c>
      <c r="K20" s="1">
        <v>-70</v>
      </c>
      <c r="L20" s="1">
        <v>-90</v>
      </c>
      <c r="M20" s="1">
        <v>-110</v>
      </c>
      <c r="N20" s="1">
        <v>-130</v>
      </c>
      <c r="O20" s="1">
        <v>-140</v>
      </c>
      <c r="P20" s="1">
        <v>-150</v>
      </c>
    </row>
    <row r="21" spans="1:16" x14ac:dyDescent="0.3">
      <c r="A21" s="11" t="s">
        <v>17</v>
      </c>
      <c r="B21" s="1">
        <f>B18-B19</f>
        <v>1255.2875624941914</v>
      </c>
      <c r="C21" s="1">
        <f t="shared" ref="C21:P21" si="13">C18-C19</f>
        <v>1293.5339491978598</v>
      </c>
      <c r="D21" s="1">
        <f t="shared" si="13"/>
        <v>1376.0087805655799</v>
      </c>
      <c r="E21" s="1">
        <f t="shared" si="13"/>
        <v>1424.4603497615267</v>
      </c>
      <c r="F21" s="1">
        <f t="shared" si="13"/>
        <v>1479.4855347077732</v>
      </c>
      <c r="G21" s="1">
        <f t="shared" si="13"/>
        <v>1550.318955349072</v>
      </c>
      <c r="H21" s="1">
        <f t="shared" si="13"/>
        <v>1596.8951067152518</v>
      </c>
      <c r="I21" s="1">
        <f t="shared" si="13"/>
        <v>1657.4294326321774</v>
      </c>
      <c r="J21" s="1">
        <f t="shared" si="13"/>
        <v>1695.6246263736261</v>
      </c>
      <c r="K21" s="1">
        <f t="shared" si="13"/>
        <v>1715.2358976566222</v>
      </c>
      <c r="L21" s="1">
        <f t="shared" si="13"/>
        <v>1685.8651929228961</v>
      </c>
      <c r="M21" s="1">
        <f t="shared" si="13"/>
        <v>1602.3872840121542</v>
      </c>
      <c r="N21" s="1">
        <f t="shared" si="13"/>
        <v>1541.1367057387938</v>
      </c>
      <c r="O21" s="1">
        <f t="shared" si="13"/>
        <v>1463.5652468616067</v>
      </c>
      <c r="P21" s="1">
        <f t="shared" si="13"/>
        <v>1373.8561050679357</v>
      </c>
    </row>
    <row r="22" spans="1:16" x14ac:dyDescent="0.3">
      <c r="A22" s="11" t="s">
        <v>18</v>
      </c>
      <c r="B22" s="1">
        <f>B21+B17</f>
        <v>1935.2875624941914</v>
      </c>
      <c r="C22" s="1">
        <f t="shared" ref="C22:P22" si="14">C21+C17</f>
        <v>1973.5339491978598</v>
      </c>
      <c r="D22" s="1">
        <f t="shared" si="14"/>
        <v>2056.0087805655799</v>
      </c>
      <c r="E22" s="1">
        <f t="shared" si="14"/>
        <v>2104.4603497615267</v>
      </c>
      <c r="F22" s="1">
        <f t="shared" si="14"/>
        <v>2159.4855347077732</v>
      </c>
      <c r="G22" s="1">
        <f t="shared" si="14"/>
        <v>2230.318955349072</v>
      </c>
      <c r="H22" s="1">
        <f t="shared" si="14"/>
        <v>2276.895106715252</v>
      </c>
      <c r="I22" s="1">
        <f t="shared" si="14"/>
        <v>2337.4294326321774</v>
      </c>
      <c r="J22" s="1">
        <f t="shared" si="14"/>
        <v>2375.6246263736261</v>
      </c>
      <c r="K22" s="1">
        <f t="shared" si="14"/>
        <v>2395.235897656622</v>
      </c>
      <c r="L22" s="1">
        <f t="shared" si="14"/>
        <v>2365.8651929228963</v>
      </c>
      <c r="M22" s="1">
        <f t="shared" si="14"/>
        <v>2282.3872840121539</v>
      </c>
      <c r="N22" s="1">
        <f t="shared" si="14"/>
        <v>2221.1367057387938</v>
      </c>
      <c r="O22" s="1">
        <f t="shared" si="14"/>
        <v>2143.5652468616067</v>
      </c>
      <c r="P22" s="1">
        <f t="shared" si="14"/>
        <v>2053.8561050679355</v>
      </c>
    </row>
    <row r="23" spans="1:16" x14ac:dyDescent="0.3">
      <c r="A23" s="12"/>
    </row>
    <row r="24" spans="1:16" x14ac:dyDescent="0.3">
      <c r="A24" s="11" t="s">
        <v>19</v>
      </c>
      <c r="B24" s="2">
        <v>1.3591189900617779</v>
      </c>
      <c r="C24" s="2">
        <v>1.399856746351509</v>
      </c>
      <c r="D24" s="2">
        <v>1.441937505595845</v>
      </c>
      <c r="E24" s="2">
        <v>1.484913600143253</v>
      </c>
      <c r="F24" s="2">
        <v>1.5296803652968041</v>
      </c>
      <c r="G24" s="2">
        <v>1.575342465753425</v>
      </c>
      <c r="H24" s="2">
        <v>1.622795236816188</v>
      </c>
      <c r="I24" s="2">
        <v>1.671591010833557</v>
      </c>
      <c r="J24" s="2">
        <v>1.7217297878055331</v>
      </c>
      <c r="K24" s="2">
        <v>1.7732115677321161</v>
      </c>
      <c r="L24" s="2">
        <v>1.8264840182648401</v>
      </c>
      <c r="M24" s="2">
        <v>1.881099471752171</v>
      </c>
      <c r="N24" s="2">
        <v>1.937505595845644</v>
      </c>
      <c r="O24" s="2">
        <v>1.9957023905452591</v>
      </c>
      <c r="P24" s="2">
        <v>2.0556898558510159</v>
      </c>
    </row>
    <row r="25" spans="1:16" x14ac:dyDescent="0.3">
      <c r="A25" s="11" t="s">
        <v>20</v>
      </c>
      <c r="B25" s="2">
        <v>0.21667114334318199</v>
      </c>
      <c r="C25" s="2">
        <v>0.2251768287223565</v>
      </c>
      <c r="D25" s="2">
        <v>0.23413018175306649</v>
      </c>
      <c r="E25" s="2">
        <v>0.24353120243531201</v>
      </c>
      <c r="F25" s="2">
        <v>0.25337989076909301</v>
      </c>
      <c r="G25" s="2">
        <v>0.26322857910287401</v>
      </c>
      <c r="H25" s="2">
        <v>0.27397260273972601</v>
      </c>
      <c r="I25" s="2">
        <v>0.28471662637657802</v>
      </c>
      <c r="J25" s="2">
        <v>0.29635598531650098</v>
      </c>
      <c r="K25" s="2">
        <v>0.307995344256424</v>
      </c>
      <c r="L25" s="2">
        <v>0.32053003849941802</v>
      </c>
      <c r="M25" s="2">
        <v>0.333064732742412</v>
      </c>
      <c r="N25" s="2">
        <v>0.34649476228847698</v>
      </c>
      <c r="O25" s="2">
        <v>0.36037245948607749</v>
      </c>
      <c r="P25" s="2">
        <v>0.37469782433521348</v>
      </c>
    </row>
    <row r="26" spans="1:16" x14ac:dyDescent="0.3">
      <c r="A26" s="11" t="s">
        <v>21</v>
      </c>
      <c r="B26" s="2">
        <v>0.15797788309636651</v>
      </c>
      <c r="C26" s="2">
        <v>0.15909090909090909</v>
      </c>
      <c r="D26" s="2">
        <v>0.15691868758915831</v>
      </c>
      <c r="E26" s="2">
        <v>0.1621621621621622</v>
      </c>
      <c r="F26" s="2">
        <v>0.16077170418006431</v>
      </c>
      <c r="G26" s="2">
        <v>0.15980331899200981</v>
      </c>
      <c r="H26" s="2">
        <v>0.15929203539823009</v>
      </c>
      <c r="I26" s="2">
        <v>0.15918135304150091</v>
      </c>
      <c r="J26" s="2">
        <v>0.1593406593406593</v>
      </c>
      <c r="K26" s="2">
        <v>0.16260162601626019</v>
      </c>
      <c r="L26" s="2">
        <v>0.1609322974472808</v>
      </c>
      <c r="M26" s="2">
        <v>0.16250725478816019</v>
      </c>
      <c r="N26" s="2">
        <v>0.15863331299572911</v>
      </c>
      <c r="O26" s="2">
        <v>0.16118633139909741</v>
      </c>
      <c r="P26" s="2">
        <v>0.15764222069910899</v>
      </c>
    </row>
    <row r="29" spans="1:16" ht="15.6" x14ac:dyDescent="0.3">
      <c r="A29" s="8" t="s">
        <v>22</v>
      </c>
      <c r="B29" s="8" t="s">
        <v>23</v>
      </c>
      <c r="C29" s="8" t="s">
        <v>24</v>
      </c>
      <c r="D29" s="8" t="s">
        <v>25</v>
      </c>
      <c r="H29" s="7" t="s">
        <v>22</v>
      </c>
      <c r="I29" s="7" t="s">
        <v>33</v>
      </c>
    </row>
    <row r="30" spans="1:16" x14ac:dyDescent="0.3">
      <c r="A30" t="s">
        <v>26</v>
      </c>
      <c r="D30">
        <v>-13860</v>
      </c>
      <c r="H30" s="5">
        <v>2013</v>
      </c>
      <c r="I30" s="5">
        <v>9160</v>
      </c>
    </row>
    <row r="31" spans="1:16" x14ac:dyDescent="0.3">
      <c r="A31" s="5">
        <v>2013</v>
      </c>
      <c r="B31" s="1">
        <f>B14</f>
        <v>3414.8011764705875</v>
      </c>
      <c r="C31" s="1">
        <f>B19</f>
        <v>235.51361397639613</v>
      </c>
      <c r="D31" s="1">
        <f>B31-C31</f>
        <v>3179.2875624941912</v>
      </c>
      <c r="H31" s="5">
        <v>2014</v>
      </c>
      <c r="I31" s="5">
        <v>8060</v>
      </c>
    </row>
    <row r="32" spans="1:16" x14ac:dyDescent="0.3">
      <c r="A32" s="5">
        <v>2014</v>
      </c>
      <c r="B32" s="1">
        <f>C14</f>
        <v>3363.2565882352928</v>
      </c>
      <c r="C32" s="1">
        <f>C19</f>
        <v>244.72263903743294</v>
      </c>
      <c r="D32" s="1">
        <f t="shared" ref="D32:D45" si="15">B32-C32</f>
        <v>3118.5339491978598</v>
      </c>
      <c r="H32" s="5">
        <v>2015</v>
      </c>
      <c r="I32" s="5">
        <v>6990</v>
      </c>
    </row>
    <row r="33" spans="1:9" x14ac:dyDescent="0.3">
      <c r="A33" s="5">
        <v>2015</v>
      </c>
      <c r="B33" s="1">
        <f>D14</f>
        <v>3329.1187058823543</v>
      </c>
      <c r="C33" s="1">
        <f>D19</f>
        <v>256.10992531677454</v>
      </c>
      <c r="D33" s="1">
        <f t="shared" si="15"/>
        <v>3073.0087805655799</v>
      </c>
      <c r="H33" s="5">
        <v>2016</v>
      </c>
      <c r="I33" s="5">
        <v>5910</v>
      </c>
    </row>
    <row r="34" spans="1:9" x14ac:dyDescent="0.3">
      <c r="A34" s="5">
        <v>2016</v>
      </c>
      <c r="B34" s="1">
        <f>E14</f>
        <v>3270.1623529411772</v>
      </c>
      <c r="C34" s="1">
        <f>E19</f>
        <v>275.70200317965043</v>
      </c>
      <c r="D34" s="1">
        <f t="shared" si="15"/>
        <v>2994.4603497615267</v>
      </c>
      <c r="H34" s="5">
        <v>2017</v>
      </c>
      <c r="I34" s="5">
        <v>4840</v>
      </c>
    </row>
    <row r="35" spans="1:9" x14ac:dyDescent="0.3">
      <c r="A35" s="5">
        <v>2017</v>
      </c>
      <c r="B35" s="1">
        <f>F14</f>
        <v>3205.9118823529407</v>
      </c>
      <c r="C35" s="1">
        <f>F19</f>
        <v>283.42634764516731</v>
      </c>
      <c r="D35" s="1">
        <f t="shared" si="15"/>
        <v>2922.4855347077732</v>
      </c>
      <c r="H35" s="5">
        <v>2018</v>
      </c>
      <c r="I35" s="5">
        <v>3760</v>
      </c>
    </row>
    <row r="36" spans="1:9" x14ac:dyDescent="0.3">
      <c r="A36" s="5">
        <v>2018</v>
      </c>
      <c r="B36" s="1">
        <f>G14</f>
        <v>3161.1857647058814</v>
      </c>
      <c r="C36" s="1">
        <f>G19</f>
        <v>294.86680935680954</v>
      </c>
      <c r="D36" s="1">
        <f t="shared" si="15"/>
        <v>2866.318955349072</v>
      </c>
      <c r="H36" s="5">
        <v>2019</v>
      </c>
      <c r="I36" s="5">
        <v>2690</v>
      </c>
    </row>
    <row r="37" spans="1:9" x14ac:dyDescent="0.3">
      <c r="A37" s="5">
        <v>2019</v>
      </c>
      <c r="B37" s="1">
        <f>H14</f>
        <v>3088.4647058823521</v>
      </c>
      <c r="C37" s="1">
        <f>H19</f>
        <v>302.56959916710031</v>
      </c>
      <c r="D37" s="1">
        <f t="shared" si="15"/>
        <v>2785.8951067152516</v>
      </c>
      <c r="H37" s="5">
        <v>2020</v>
      </c>
      <c r="I37" s="5">
        <v>1610</v>
      </c>
    </row>
    <row r="38" spans="1:9" x14ac:dyDescent="0.3">
      <c r="A38" s="5">
        <v>2020</v>
      </c>
      <c r="B38" s="1">
        <f>I14</f>
        <v>3034.2091764705883</v>
      </c>
      <c r="C38" s="1">
        <f>I19</f>
        <v>313.77974383841098</v>
      </c>
      <c r="D38" s="1">
        <f t="shared" si="15"/>
        <v>2720.4294326321774</v>
      </c>
      <c r="H38" s="5">
        <v>2021</v>
      </c>
      <c r="I38" s="5">
        <v>540</v>
      </c>
    </row>
    <row r="39" spans="1:9" x14ac:dyDescent="0.3">
      <c r="A39" s="5">
        <v>2021</v>
      </c>
      <c r="B39" s="1">
        <f>J14</f>
        <v>2953.0175294117644</v>
      </c>
      <c r="C39" s="1">
        <f>J19</f>
        <v>321.39290303813823</v>
      </c>
      <c r="D39" s="1">
        <f t="shared" si="15"/>
        <v>2631.6246263736261</v>
      </c>
      <c r="H39" s="5">
        <v>2022</v>
      </c>
      <c r="I39" s="5">
        <v>0</v>
      </c>
    </row>
    <row r="40" spans="1:9" x14ac:dyDescent="0.3">
      <c r="A40" s="5">
        <v>2022</v>
      </c>
      <c r="B40" s="1">
        <f>K14</f>
        <v>2890.2914117647042</v>
      </c>
      <c r="C40" s="1">
        <f>K19</f>
        <v>333.05551410808204</v>
      </c>
      <c r="D40" s="1">
        <f t="shared" si="15"/>
        <v>2557.235897656622</v>
      </c>
      <c r="H40" s="5">
        <v>2023</v>
      </c>
      <c r="I40" s="5">
        <v>0</v>
      </c>
    </row>
    <row r="41" spans="1:9" x14ac:dyDescent="0.3">
      <c r="A41" s="5">
        <v>2023</v>
      </c>
      <c r="B41" s="1">
        <f>L14</f>
        <v>2821.2123529411765</v>
      </c>
      <c r="C41" s="1">
        <f>L19</f>
        <v>323.34716001828036</v>
      </c>
      <c r="D41" s="1">
        <f t="shared" si="15"/>
        <v>2497.8651929228963</v>
      </c>
      <c r="H41" s="5">
        <v>2024</v>
      </c>
      <c r="I41" s="5">
        <v>0</v>
      </c>
    </row>
    <row r="42" spans="1:9" x14ac:dyDescent="0.3">
      <c r="A42" s="5">
        <v>2024</v>
      </c>
      <c r="B42" s="1">
        <f>M14</f>
        <v>2727.314823529412</v>
      </c>
      <c r="C42" s="1">
        <f>M19</f>
        <v>310.92753951725791</v>
      </c>
      <c r="D42" s="1">
        <f t="shared" si="15"/>
        <v>2416.3872840121539</v>
      </c>
      <c r="H42" s="5">
        <v>2025</v>
      </c>
      <c r="I42" s="5">
        <v>0</v>
      </c>
    </row>
    <row r="43" spans="1:9" x14ac:dyDescent="0.3">
      <c r="A43" s="5">
        <v>2025</v>
      </c>
      <c r="B43" s="1">
        <f>N14</f>
        <v>2648.7063529411771</v>
      </c>
      <c r="C43" s="1">
        <f>N19</f>
        <v>290.56964720238318</v>
      </c>
      <c r="D43" s="1">
        <f t="shared" si="15"/>
        <v>2358.1367057387938</v>
      </c>
      <c r="H43" s="5">
        <v>2026</v>
      </c>
      <c r="I43" s="5">
        <v>0</v>
      </c>
    </row>
    <row r="44" spans="1:9" x14ac:dyDescent="0.3">
      <c r="A44" s="5">
        <v>2026</v>
      </c>
      <c r="B44" s="1">
        <f>O14</f>
        <v>2564.8037647058818</v>
      </c>
      <c r="C44" s="1">
        <f>O19</f>
        <v>281.23851784427507</v>
      </c>
      <c r="D44" s="1">
        <f t="shared" si="15"/>
        <v>2283.5652468616067</v>
      </c>
      <c r="H44" s="5">
        <v>2027</v>
      </c>
      <c r="I44" s="5">
        <v>0</v>
      </c>
    </row>
    <row r="45" spans="1:9" x14ac:dyDescent="0.3">
      <c r="A45" s="5">
        <v>2027</v>
      </c>
      <c r="B45" s="1">
        <f>P14</f>
        <v>2453.9650588235299</v>
      </c>
      <c r="C45" s="1">
        <f>P19</f>
        <v>257.1089537555942</v>
      </c>
      <c r="D45" s="1">
        <f t="shared" si="15"/>
        <v>2196.8561050679359</v>
      </c>
    </row>
    <row r="47" spans="1:9" x14ac:dyDescent="0.3">
      <c r="C47" s="13" t="s">
        <v>27</v>
      </c>
      <c r="D47" s="14">
        <f>IRR(D30:D45)</f>
        <v>0.19613660136534783</v>
      </c>
    </row>
    <row r="50" spans="1:9" ht="15.6" x14ac:dyDescent="0.3">
      <c r="A50" s="7" t="s">
        <v>34</v>
      </c>
      <c r="F50" s="18" t="s">
        <v>38</v>
      </c>
      <c r="G50" s="18"/>
      <c r="H50" s="18"/>
      <c r="I50" s="18"/>
    </row>
    <row r="51" spans="1:9" x14ac:dyDescent="0.3">
      <c r="A51" s="6" t="s">
        <v>23</v>
      </c>
      <c r="B51" s="1">
        <f>B31</f>
        <v>3414.8011764705875</v>
      </c>
      <c r="F51" s="18"/>
      <c r="G51" s="18"/>
      <c r="H51" s="18"/>
      <c r="I51" s="18"/>
    </row>
    <row r="52" spans="1:9" x14ac:dyDescent="0.3">
      <c r="A52" s="6" t="s">
        <v>28</v>
      </c>
      <c r="B52" s="1">
        <f>B15</f>
        <v>1132</v>
      </c>
      <c r="F52" s="18"/>
      <c r="G52" s="18"/>
      <c r="H52" s="18"/>
      <c r="I52" s="18"/>
    </row>
    <row r="53" spans="1:9" x14ac:dyDescent="0.3">
      <c r="A53" s="6" t="s">
        <v>29</v>
      </c>
      <c r="B53">
        <f>I30-I31</f>
        <v>1100</v>
      </c>
      <c r="F53" s="18"/>
      <c r="G53" s="18"/>
      <c r="H53" s="18"/>
      <c r="I53" s="18"/>
    </row>
    <row r="54" spans="1:9" x14ac:dyDescent="0.3">
      <c r="A54" s="6" t="s">
        <v>30</v>
      </c>
      <c r="B54" s="1">
        <f>D31</f>
        <v>3179.2875624941912</v>
      </c>
      <c r="F54" s="18"/>
      <c r="G54" s="18"/>
      <c r="H54" s="18"/>
      <c r="I54" s="18"/>
    </row>
    <row r="55" spans="1:9" x14ac:dyDescent="0.3">
      <c r="A55" s="6" t="s">
        <v>31</v>
      </c>
      <c r="B55" s="1">
        <f>B52+B53</f>
        <v>2232</v>
      </c>
      <c r="F55" s="18"/>
      <c r="G55" s="18"/>
      <c r="H55" s="18"/>
      <c r="I55" s="18"/>
    </row>
    <row r="56" spans="1:9" x14ac:dyDescent="0.3">
      <c r="A56" s="15" t="s">
        <v>32</v>
      </c>
      <c r="B56" s="16">
        <f>B54/B55</f>
        <v>1.4244119903647809</v>
      </c>
    </row>
  </sheetData>
  <mergeCells count="1">
    <mergeCell ref="F50:I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011B-84D2-4B08-A248-4AF29273005E}">
  <dimension ref="A1:P56"/>
  <sheetViews>
    <sheetView topLeftCell="A24" workbookViewId="0">
      <selection activeCell="M53" sqref="M53"/>
    </sheetView>
  </sheetViews>
  <sheetFormatPr defaultRowHeight="14.4" x14ac:dyDescent="0.3"/>
  <cols>
    <col min="1" max="1" width="32.33203125" bestFit="1" customWidth="1"/>
    <col min="2" max="8" width="10.6640625" customWidth="1"/>
    <col min="9" max="9" width="17.33203125" customWidth="1"/>
    <col min="10" max="16" width="10.6640625" customWidth="1"/>
  </cols>
  <sheetData>
    <row r="1" spans="1:16" ht="15.6" x14ac:dyDescent="0.3">
      <c r="A1" s="9" t="s">
        <v>22</v>
      </c>
      <c r="B1" s="10">
        <v>2013</v>
      </c>
      <c r="C1" s="10">
        <v>2014</v>
      </c>
      <c r="D1" s="10">
        <v>2015</v>
      </c>
      <c r="E1" s="10">
        <v>2016</v>
      </c>
      <c r="F1" s="10">
        <v>2017</v>
      </c>
      <c r="G1" s="10">
        <v>2018</v>
      </c>
      <c r="H1" s="10">
        <v>2019</v>
      </c>
      <c r="I1" s="10">
        <v>2020</v>
      </c>
      <c r="J1" s="10">
        <v>2021</v>
      </c>
      <c r="K1" s="10">
        <v>2022</v>
      </c>
      <c r="L1" s="10">
        <v>2023</v>
      </c>
      <c r="M1" s="10">
        <v>2024</v>
      </c>
      <c r="N1" s="10">
        <v>2025</v>
      </c>
      <c r="O1" s="10">
        <v>2026</v>
      </c>
      <c r="P1" s="10">
        <v>2027</v>
      </c>
    </row>
    <row r="2" spans="1:16" x14ac:dyDescent="0.3">
      <c r="A2" s="11" t="s">
        <v>0</v>
      </c>
      <c r="B2" s="1">
        <v>300</v>
      </c>
      <c r="C2" s="1">
        <f t="shared" ref="C2:P2" si="0">$B$2</f>
        <v>300</v>
      </c>
      <c r="D2" s="1">
        <f t="shared" si="0"/>
        <v>300</v>
      </c>
      <c r="E2" s="1">
        <f t="shared" si="0"/>
        <v>300</v>
      </c>
      <c r="F2" s="1">
        <f t="shared" si="0"/>
        <v>300</v>
      </c>
      <c r="G2" s="1">
        <f t="shared" si="0"/>
        <v>300</v>
      </c>
      <c r="H2" s="1">
        <f t="shared" si="0"/>
        <v>300</v>
      </c>
      <c r="I2" s="1">
        <f t="shared" si="0"/>
        <v>300</v>
      </c>
      <c r="J2" s="1">
        <f t="shared" si="0"/>
        <v>300</v>
      </c>
      <c r="K2" s="1">
        <f t="shared" si="0"/>
        <v>300</v>
      </c>
      <c r="L2" s="1">
        <f t="shared" si="0"/>
        <v>300</v>
      </c>
      <c r="M2" s="1">
        <f t="shared" si="0"/>
        <v>300</v>
      </c>
      <c r="N2" s="1">
        <f t="shared" si="0"/>
        <v>300</v>
      </c>
      <c r="O2" s="1">
        <f t="shared" si="0"/>
        <v>300</v>
      </c>
      <c r="P2" s="1">
        <f t="shared" si="0"/>
        <v>300</v>
      </c>
    </row>
    <row r="3" spans="1:16" x14ac:dyDescent="0.3">
      <c r="A3" s="11" t="s">
        <v>1</v>
      </c>
      <c r="B3" s="2">
        <v>0.85</v>
      </c>
      <c r="C3" s="2">
        <f t="shared" ref="C3:P3" si="1">$B$3</f>
        <v>0.85</v>
      </c>
      <c r="D3" s="2">
        <f t="shared" si="1"/>
        <v>0.85</v>
      </c>
      <c r="E3" s="2">
        <f t="shared" si="1"/>
        <v>0.85</v>
      </c>
      <c r="F3" s="2">
        <f t="shared" si="1"/>
        <v>0.85</v>
      </c>
      <c r="G3" s="2">
        <f t="shared" si="1"/>
        <v>0.85</v>
      </c>
      <c r="H3" s="2">
        <f t="shared" si="1"/>
        <v>0.85</v>
      </c>
      <c r="I3" s="2">
        <f t="shared" si="1"/>
        <v>0.85</v>
      </c>
      <c r="J3" s="2">
        <f t="shared" si="1"/>
        <v>0.85</v>
      </c>
      <c r="K3" s="2">
        <f t="shared" si="1"/>
        <v>0.85</v>
      </c>
      <c r="L3" s="2">
        <f t="shared" si="1"/>
        <v>0.85</v>
      </c>
      <c r="M3" s="2">
        <f t="shared" si="1"/>
        <v>0.85</v>
      </c>
      <c r="N3" s="2">
        <f t="shared" si="1"/>
        <v>0.85</v>
      </c>
      <c r="O3" s="2">
        <f t="shared" si="1"/>
        <v>0.85</v>
      </c>
      <c r="P3" s="2">
        <f t="shared" si="1"/>
        <v>0.85</v>
      </c>
    </row>
    <row r="4" spans="1:16" x14ac:dyDescent="0.3">
      <c r="A4" s="11" t="s">
        <v>2</v>
      </c>
      <c r="B4" s="4">
        <f t="shared" ref="B4:P4" si="2">B2*B3*8760/1000</f>
        <v>2233.8000000000002</v>
      </c>
      <c r="C4" s="4">
        <f t="shared" si="2"/>
        <v>2233.8000000000002</v>
      </c>
      <c r="D4" s="4">
        <f t="shared" si="2"/>
        <v>2233.8000000000002</v>
      </c>
      <c r="E4" s="4">
        <f t="shared" si="2"/>
        <v>2233.8000000000002</v>
      </c>
      <c r="F4" s="4">
        <f t="shared" si="2"/>
        <v>2233.8000000000002</v>
      </c>
      <c r="G4" s="4">
        <f t="shared" si="2"/>
        <v>2233.8000000000002</v>
      </c>
      <c r="H4" s="4">
        <f t="shared" si="2"/>
        <v>2233.8000000000002</v>
      </c>
      <c r="I4" s="4">
        <f t="shared" si="2"/>
        <v>2233.8000000000002</v>
      </c>
      <c r="J4" s="4">
        <f t="shared" si="2"/>
        <v>2233.8000000000002</v>
      </c>
      <c r="K4" s="4">
        <f t="shared" si="2"/>
        <v>2233.8000000000002</v>
      </c>
      <c r="L4" s="4">
        <f t="shared" si="2"/>
        <v>2233.8000000000002</v>
      </c>
      <c r="M4" s="4">
        <f t="shared" si="2"/>
        <v>2233.8000000000002</v>
      </c>
      <c r="N4" s="4">
        <f t="shared" si="2"/>
        <v>2233.8000000000002</v>
      </c>
      <c r="O4" s="4">
        <f t="shared" si="2"/>
        <v>2233.8000000000002</v>
      </c>
      <c r="P4" s="4">
        <f t="shared" si="2"/>
        <v>2233.8000000000002</v>
      </c>
    </row>
    <row r="5" spans="1:16" x14ac:dyDescent="0.3">
      <c r="A5" s="11" t="s">
        <v>3</v>
      </c>
      <c r="B5" s="1">
        <v>201</v>
      </c>
      <c r="C5" s="1">
        <f t="shared" ref="C5:P5" si="3">$B$5</f>
        <v>201</v>
      </c>
      <c r="D5" s="1">
        <f t="shared" si="3"/>
        <v>201</v>
      </c>
      <c r="E5" s="1">
        <f t="shared" si="3"/>
        <v>201</v>
      </c>
      <c r="F5" s="1">
        <f t="shared" si="3"/>
        <v>201</v>
      </c>
      <c r="G5" s="1">
        <f t="shared" si="3"/>
        <v>201</v>
      </c>
      <c r="H5" s="1">
        <f t="shared" si="3"/>
        <v>201</v>
      </c>
      <c r="I5" s="1">
        <f t="shared" si="3"/>
        <v>201</v>
      </c>
      <c r="J5" s="1">
        <f t="shared" si="3"/>
        <v>201</v>
      </c>
      <c r="K5" s="1">
        <f t="shared" si="3"/>
        <v>201</v>
      </c>
      <c r="L5" s="1">
        <f t="shared" si="3"/>
        <v>201</v>
      </c>
      <c r="M5" s="1">
        <f t="shared" si="3"/>
        <v>201</v>
      </c>
      <c r="N5" s="1">
        <f t="shared" si="3"/>
        <v>201</v>
      </c>
      <c r="O5" s="1">
        <f t="shared" si="3"/>
        <v>201</v>
      </c>
      <c r="P5" s="1">
        <f t="shared" si="3"/>
        <v>201</v>
      </c>
    </row>
    <row r="6" spans="1:16" x14ac:dyDescent="0.3">
      <c r="A6" s="11" t="s">
        <v>4</v>
      </c>
      <c r="B6" s="4">
        <f t="shared" ref="B6:P6" si="4">B4-B5</f>
        <v>2032.8000000000002</v>
      </c>
      <c r="C6" s="4">
        <f t="shared" si="4"/>
        <v>2032.8000000000002</v>
      </c>
      <c r="D6" s="4">
        <f t="shared" si="4"/>
        <v>2032.8000000000002</v>
      </c>
      <c r="E6" s="4">
        <f t="shared" si="4"/>
        <v>2032.8000000000002</v>
      </c>
      <c r="F6" s="4">
        <f t="shared" si="4"/>
        <v>2032.8000000000002</v>
      </c>
      <c r="G6" s="4">
        <f t="shared" si="4"/>
        <v>2032.8000000000002</v>
      </c>
      <c r="H6" s="4">
        <f t="shared" si="4"/>
        <v>2032.8000000000002</v>
      </c>
      <c r="I6" s="4">
        <f t="shared" si="4"/>
        <v>2032.8000000000002</v>
      </c>
      <c r="J6" s="4">
        <f t="shared" si="4"/>
        <v>2032.8000000000002</v>
      </c>
      <c r="K6" s="4">
        <f t="shared" si="4"/>
        <v>2032.8000000000002</v>
      </c>
      <c r="L6" s="4">
        <f t="shared" si="4"/>
        <v>2032.8000000000002</v>
      </c>
      <c r="M6" s="4">
        <f t="shared" si="4"/>
        <v>2032.8000000000002</v>
      </c>
      <c r="N6" s="4">
        <f t="shared" si="4"/>
        <v>2032.8000000000002</v>
      </c>
      <c r="O6" s="4">
        <f t="shared" si="4"/>
        <v>2032.8000000000002</v>
      </c>
      <c r="P6" s="4">
        <f t="shared" si="4"/>
        <v>2032.8000000000002</v>
      </c>
    </row>
    <row r="7" spans="1:16" x14ac:dyDescent="0.3">
      <c r="A7" s="11" t="s">
        <v>5</v>
      </c>
      <c r="B7" s="2">
        <v>3.3</v>
      </c>
      <c r="C7" s="2">
        <v>3.33</v>
      </c>
      <c r="D7" s="2">
        <v>3.37</v>
      </c>
      <c r="E7" s="2">
        <v>3.4</v>
      </c>
      <c r="F7" s="2">
        <v>3.43</v>
      </c>
      <c r="G7" s="2">
        <v>3.47</v>
      </c>
      <c r="H7" s="2">
        <v>3.5</v>
      </c>
      <c r="I7" s="2">
        <v>3.54</v>
      </c>
      <c r="J7" s="2">
        <v>3.57</v>
      </c>
      <c r="K7" s="2">
        <v>3.61</v>
      </c>
      <c r="L7" s="2">
        <v>3.65</v>
      </c>
      <c r="M7" s="2">
        <v>3.68</v>
      </c>
      <c r="N7" s="2">
        <v>3.72</v>
      </c>
      <c r="O7" s="2">
        <v>3.76</v>
      </c>
      <c r="P7" s="2">
        <v>3.79</v>
      </c>
    </row>
    <row r="8" spans="1:16" x14ac:dyDescent="0.3">
      <c r="A8" s="11" t="s">
        <v>6</v>
      </c>
      <c r="B8" s="3">
        <f t="shared" ref="B8:P8" si="5">B6*B7</f>
        <v>6708.2400000000007</v>
      </c>
      <c r="C8" s="3">
        <f>C6*C7</f>
        <v>6769.2240000000011</v>
      </c>
      <c r="D8" s="3">
        <f t="shared" si="5"/>
        <v>6850.536000000001</v>
      </c>
      <c r="E8" s="3">
        <f t="shared" si="5"/>
        <v>6911.52</v>
      </c>
      <c r="F8" s="3">
        <f t="shared" si="5"/>
        <v>6972.5040000000008</v>
      </c>
      <c r="G8" s="3">
        <f t="shared" si="5"/>
        <v>7053.8160000000007</v>
      </c>
      <c r="H8" s="3">
        <f t="shared" si="5"/>
        <v>7114.8000000000011</v>
      </c>
      <c r="I8" s="3">
        <f t="shared" si="5"/>
        <v>7196.112000000001</v>
      </c>
      <c r="J8" s="3">
        <f t="shared" si="5"/>
        <v>7257.0960000000005</v>
      </c>
      <c r="K8" s="3">
        <f t="shared" si="5"/>
        <v>7338.4080000000004</v>
      </c>
      <c r="L8" s="3">
        <f t="shared" si="5"/>
        <v>7419.72</v>
      </c>
      <c r="M8" s="3">
        <f t="shared" si="5"/>
        <v>7480.7040000000006</v>
      </c>
      <c r="N8" s="3">
        <f t="shared" si="5"/>
        <v>7562.0160000000014</v>
      </c>
      <c r="O8" s="3">
        <f t="shared" si="5"/>
        <v>7643.3280000000004</v>
      </c>
      <c r="P8" s="3">
        <f t="shared" si="5"/>
        <v>7704.3120000000008</v>
      </c>
    </row>
    <row r="9" spans="1:16" x14ac:dyDescent="0.3">
      <c r="A9" s="12"/>
    </row>
    <row r="10" spans="1:16" x14ac:dyDescent="0.3">
      <c r="A10" s="11" t="s">
        <v>7</v>
      </c>
    </row>
    <row r="11" spans="1:16" x14ac:dyDescent="0.3">
      <c r="A11" s="11" t="s">
        <v>8</v>
      </c>
      <c r="B11" s="1">
        <f>B4*B24</f>
        <v>3036</v>
      </c>
      <c r="C11" s="1">
        <f>C4*C24</f>
        <v>3127.0000000000009</v>
      </c>
      <c r="D11" s="1">
        <f t="shared" ref="D11:P11" si="6">D4*D24</f>
        <v>3220.9999999999986</v>
      </c>
      <c r="E11" s="1">
        <f t="shared" si="6"/>
        <v>3316.9999999999991</v>
      </c>
      <c r="F11" s="1">
        <f t="shared" si="6"/>
        <v>3417.0000000000014</v>
      </c>
      <c r="G11" s="1">
        <f t="shared" si="6"/>
        <v>3519.0000000000009</v>
      </c>
      <c r="H11" s="1">
        <f t="shared" si="6"/>
        <v>3625.0000000000009</v>
      </c>
      <c r="I11" s="1">
        <f t="shared" si="6"/>
        <v>3734</v>
      </c>
      <c r="J11" s="1">
        <f t="shared" si="6"/>
        <v>3846</v>
      </c>
      <c r="K11" s="1">
        <f t="shared" si="6"/>
        <v>3961.0000000000014</v>
      </c>
      <c r="L11" s="1">
        <f t="shared" si="6"/>
        <v>4080</v>
      </c>
      <c r="M11" s="1">
        <f t="shared" si="6"/>
        <v>4202</v>
      </c>
      <c r="N11" s="1">
        <f t="shared" si="6"/>
        <v>4328</v>
      </c>
      <c r="O11" s="1">
        <f t="shared" si="6"/>
        <v>4458</v>
      </c>
      <c r="P11" s="1">
        <f t="shared" si="6"/>
        <v>4592</v>
      </c>
    </row>
    <row r="12" spans="1:16" x14ac:dyDescent="0.3">
      <c r="A12" s="11" t="s">
        <v>9</v>
      </c>
      <c r="B12" s="1">
        <f>B4*B25</f>
        <v>484</v>
      </c>
      <c r="C12" s="1">
        <f t="shared" ref="C12:P12" si="7">C4*C25</f>
        <v>503</v>
      </c>
      <c r="D12" s="1">
        <f t="shared" si="7"/>
        <v>523</v>
      </c>
      <c r="E12" s="1">
        <f t="shared" si="7"/>
        <v>544</v>
      </c>
      <c r="F12" s="1">
        <f t="shared" si="7"/>
        <v>566</v>
      </c>
      <c r="G12" s="1">
        <f t="shared" si="7"/>
        <v>588</v>
      </c>
      <c r="H12" s="1">
        <f t="shared" si="7"/>
        <v>612</v>
      </c>
      <c r="I12" s="1">
        <f t="shared" si="7"/>
        <v>636</v>
      </c>
      <c r="J12" s="1">
        <f t="shared" si="7"/>
        <v>662</v>
      </c>
      <c r="K12" s="1">
        <f t="shared" si="7"/>
        <v>688</v>
      </c>
      <c r="L12" s="1">
        <f t="shared" si="7"/>
        <v>716</v>
      </c>
      <c r="M12" s="1">
        <f t="shared" si="7"/>
        <v>744</v>
      </c>
      <c r="N12" s="1">
        <f t="shared" si="7"/>
        <v>773.99999999999989</v>
      </c>
      <c r="O12" s="1">
        <f t="shared" si="7"/>
        <v>805</v>
      </c>
      <c r="P12" s="1">
        <f t="shared" si="7"/>
        <v>836.99999999999989</v>
      </c>
    </row>
    <row r="13" spans="1:16" x14ac:dyDescent="0.3">
      <c r="A13" s="11" t="s">
        <v>10</v>
      </c>
      <c r="B13" s="1">
        <f>B11+B12</f>
        <v>3520</v>
      </c>
      <c r="C13" s="1">
        <f t="shared" ref="C13:P13" si="8">C11+C12</f>
        <v>3630.0000000000009</v>
      </c>
      <c r="D13" s="1">
        <f t="shared" si="8"/>
        <v>3743.9999999999986</v>
      </c>
      <c r="E13" s="1">
        <f t="shared" si="8"/>
        <v>3860.9999999999991</v>
      </c>
      <c r="F13" s="1">
        <f t="shared" si="8"/>
        <v>3983.0000000000014</v>
      </c>
      <c r="G13" s="1">
        <f t="shared" si="8"/>
        <v>4107.0000000000009</v>
      </c>
      <c r="H13" s="1">
        <f t="shared" si="8"/>
        <v>4237.0000000000009</v>
      </c>
      <c r="I13" s="1">
        <f t="shared" si="8"/>
        <v>4370</v>
      </c>
      <c r="J13" s="1">
        <f t="shared" si="8"/>
        <v>4508</v>
      </c>
      <c r="K13" s="1">
        <f t="shared" si="8"/>
        <v>4649.0000000000018</v>
      </c>
      <c r="L13" s="1">
        <f t="shared" si="8"/>
        <v>4796</v>
      </c>
      <c r="M13" s="1">
        <f t="shared" si="8"/>
        <v>4946</v>
      </c>
      <c r="N13" s="1">
        <f t="shared" si="8"/>
        <v>5102</v>
      </c>
      <c r="O13" s="1">
        <f t="shared" si="8"/>
        <v>5263</v>
      </c>
      <c r="P13" s="1">
        <f t="shared" si="8"/>
        <v>5429</v>
      </c>
    </row>
    <row r="14" spans="1:16" x14ac:dyDescent="0.3">
      <c r="A14" s="11" t="s">
        <v>23</v>
      </c>
      <c r="B14" s="3">
        <f>B8-B13</f>
        <v>3188.2400000000007</v>
      </c>
      <c r="C14" s="3">
        <f t="shared" ref="C14:P14" si="9">C8-C13</f>
        <v>3139.2240000000002</v>
      </c>
      <c r="D14" s="3">
        <f t="shared" si="9"/>
        <v>3106.5360000000023</v>
      </c>
      <c r="E14" s="3">
        <f t="shared" si="9"/>
        <v>3050.5200000000013</v>
      </c>
      <c r="F14" s="3">
        <f t="shared" si="9"/>
        <v>2989.5039999999995</v>
      </c>
      <c r="G14" s="3">
        <f t="shared" si="9"/>
        <v>2946.8159999999998</v>
      </c>
      <c r="H14" s="3">
        <f t="shared" si="9"/>
        <v>2877.8</v>
      </c>
      <c r="I14" s="3">
        <f t="shared" si="9"/>
        <v>2826.112000000001</v>
      </c>
      <c r="J14" s="3">
        <f t="shared" si="9"/>
        <v>2749.0960000000005</v>
      </c>
      <c r="K14" s="3">
        <f t="shared" si="9"/>
        <v>2689.4079999999985</v>
      </c>
      <c r="L14" s="3">
        <f t="shared" si="9"/>
        <v>2623.7200000000003</v>
      </c>
      <c r="M14" s="3">
        <f t="shared" si="9"/>
        <v>2534.7040000000006</v>
      </c>
      <c r="N14" s="3">
        <f t="shared" si="9"/>
        <v>2460.0160000000014</v>
      </c>
      <c r="O14" s="3">
        <f t="shared" si="9"/>
        <v>2380.3280000000004</v>
      </c>
      <c r="P14" s="3">
        <f t="shared" si="9"/>
        <v>2275.3120000000008</v>
      </c>
    </row>
    <row r="15" spans="1:16" x14ac:dyDescent="0.3">
      <c r="A15" s="17" t="s">
        <v>11</v>
      </c>
      <c r="B15" s="1">
        <f>1132*1.01</f>
        <v>1143.32</v>
      </c>
      <c r="C15" s="1">
        <f>1033*1.01</f>
        <v>1043.33</v>
      </c>
      <c r="D15" s="1">
        <f>903*1.01</f>
        <v>912.03</v>
      </c>
      <c r="E15" s="1">
        <f>774*1.01</f>
        <v>781.74</v>
      </c>
      <c r="F15" s="1">
        <f>645*1.01</f>
        <v>651.45000000000005</v>
      </c>
      <c r="G15" s="1">
        <f>516*1.01</f>
        <v>521.16</v>
      </c>
      <c r="H15" s="1">
        <f>387*1.01</f>
        <v>390.87</v>
      </c>
      <c r="I15" s="1">
        <f>258*1.01</f>
        <v>260.58</v>
      </c>
      <c r="J15" s="19">
        <f>129*1.01</f>
        <v>130.29</v>
      </c>
      <c r="K15" s="19">
        <f>32*1.01</f>
        <v>32.32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3">
      <c r="A16" s="11" t="s">
        <v>12</v>
      </c>
      <c r="B16" s="1">
        <v>112</v>
      </c>
      <c r="C16" s="1">
        <v>112</v>
      </c>
      <c r="D16" s="1">
        <v>114</v>
      </c>
      <c r="E16" s="1">
        <v>116</v>
      </c>
      <c r="F16" s="1">
        <v>118</v>
      </c>
      <c r="G16" s="1">
        <v>120</v>
      </c>
      <c r="H16" s="1">
        <v>122</v>
      </c>
      <c r="I16" s="1">
        <v>125</v>
      </c>
      <c r="J16" s="1">
        <v>127</v>
      </c>
      <c r="K16" s="1">
        <v>130</v>
      </c>
      <c r="L16" s="1">
        <v>132</v>
      </c>
      <c r="M16" s="1">
        <v>134</v>
      </c>
      <c r="N16" s="1">
        <v>137</v>
      </c>
      <c r="O16" s="1">
        <v>140</v>
      </c>
      <c r="P16" s="1">
        <v>143</v>
      </c>
    </row>
    <row r="17" spans="1:16" x14ac:dyDescent="0.3">
      <c r="A17" s="11" t="s">
        <v>13</v>
      </c>
      <c r="B17" s="1">
        <v>680</v>
      </c>
      <c r="C17" s="1">
        <f t="shared" ref="C17:P17" si="10">$B$17</f>
        <v>680</v>
      </c>
      <c r="D17" s="1">
        <f t="shared" si="10"/>
        <v>680</v>
      </c>
      <c r="E17" s="1">
        <f t="shared" si="10"/>
        <v>680</v>
      </c>
      <c r="F17" s="1">
        <f t="shared" si="10"/>
        <v>680</v>
      </c>
      <c r="G17" s="1">
        <f t="shared" si="10"/>
        <v>680</v>
      </c>
      <c r="H17" s="1">
        <f t="shared" si="10"/>
        <v>680</v>
      </c>
      <c r="I17" s="1">
        <f t="shared" si="10"/>
        <v>680</v>
      </c>
      <c r="J17" s="1">
        <f t="shared" si="10"/>
        <v>680</v>
      </c>
      <c r="K17" s="1">
        <f t="shared" si="10"/>
        <v>680</v>
      </c>
      <c r="L17" s="1">
        <f t="shared" si="10"/>
        <v>680</v>
      </c>
      <c r="M17" s="1">
        <f t="shared" si="10"/>
        <v>680</v>
      </c>
      <c r="N17" s="1">
        <f t="shared" si="10"/>
        <v>680</v>
      </c>
      <c r="O17" s="1">
        <f t="shared" si="10"/>
        <v>680</v>
      </c>
      <c r="P17" s="1">
        <f t="shared" si="10"/>
        <v>680</v>
      </c>
    </row>
    <row r="18" spans="1:16" x14ac:dyDescent="0.3">
      <c r="A18" s="11" t="s">
        <v>14</v>
      </c>
      <c r="B18" s="1">
        <f>B14-B15-B16-B17</f>
        <v>1252.9200000000008</v>
      </c>
      <c r="C18" s="1">
        <f t="shared" ref="C18:P18" si="11">C14-C15-C16-C17</f>
        <v>1303.8940000000002</v>
      </c>
      <c r="D18" s="1">
        <f t="shared" si="11"/>
        <v>1400.5060000000021</v>
      </c>
      <c r="E18" s="1">
        <f t="shared" si="11"/>
        <v>1472.7800000000016</v>
      </c>
      <c r="F18" s="1">
        <f t="shared" si="11"/>
        <v>1540.0539999999992</v>
      </c>
      <c r="G18" s="1">
        <f t="shared" si="11"/>
        <v>1625.6559999999999</v>
      </c>
      <c r="H18" s="1">
        <f t="shared" si="11"/>
        <v>1684.9300000000003</v>
      </c>
      <c r="I18" s="1">
        <f t="shared" si="11"/>
        <v>1760.5320000000011</v>
      </c>
      <c r="J18" s="1">
        <f t="shared" si="11"/>
        <v>1811.8060000000005</v>
      </c>
      <c r="K18" s="1">
        <f t="shared" si="11"/>
        <v>1847.0879999999984</v>
      </c>
      <c r="L18" s="1">
        <f t="shared" si="11"/>
        <v>1811.7200000000003</v>
      </c>
      <c r="M18" s="1">
        <f t="shared" si="11"/>
        <v>1720.7040000000006</v>
      </c>
      <c r="N18" s="1">
        <f t="shared" si="11"/>
        <v>1643.0160000000014</v>
      </c>
      <c r="O18" s="1">
        <f t="shared" si="11"/>
        <v>1560.3280000000004</v>
      </c>
      <c r="P18" s="1">
        <f t="shared" si="11"/>
        <v>1452.3120000000008</v>
      </c>
    </row>
    <row r="19" spans="1:16" x14ac:dyDescent="0.3">
      <c r="A19" s="11" t="s">
        <v>15</v>
      </c>
      <c r="B19" s="1">
        <f>B18*B26</f>
        <v>197.93364928909966</v>
      </c>
      <c r="C19" s="1">
        <f t="shared" ref="C19:P19" si="12">C18*C26</f>
        <v>207.43768181818186</v>
      </c>
      <c r="D19" s="1">
        <f t="shared" si="12"/>
        <v>219.76556348074209</v>
      </c>
      <c r="E19" s="1">
        <f t="shared" si="12"/>
        <v>238.82918918918949</v>
      </c>
      <c r="F19" s="1">
        <f t="shared" si="12"/>
        <v>247.59710610932464</v>
      </c>
      <c r="G19" s="1">
        <f t="shared" si="12"/>
        <v>259.78522433927469</v>
      </c>
      <c r="H19" s="1">
        <f t="shared" si="12"/>
        <v>268.39592920353988</v>
      </c>
      <c r="I19" s="1">
        <f t="shared" si="12"/>
        <v>280.24386583285985</v>
      </c>
      <c r="J19" s="1">
        <f t="shared" si="12"/>
        <v>288.69436263736264</v>
      </c>
      <c r="K19" s="1">
        <f t="shared" si="12"/>
        <v>300.33951219512176</v>
      </c>
      <c r="L19" s="1">
        <f t="shared" si="12"/>
        <v>291.56426193118762</v>
      </c>
      <c r="M19" s="1">
        <f t="shared" si="12"/>
        <v>279.62688334300651</v>
      </c>
      <c r="N19" s="1">
        <f t="shared" si="12"/>
        <v>260.63707138499109</v>
      </c>
      <c r="O19" s="1">
        <f t="shared" si="12"/>
        <v>251.50354609929093</v>
      </c>
      <c r="P19" s="1">
        <f t="shared" si="12"/>
        <v>228.94568882796452</v>
      </c>
    </row>
    <row r="20" spans="1:16" x14ac:dyDescent="0.3">
      <c r="A20" s="11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-10</v>
      </c>
      <c r="J20" s="1">
        <v>-40</v>
      </c>
      <c r="K20" s="1">
        <v>-70</v>
      </c>
      <c r="L20" s="1">
        <v>-90</v>
      </c>
      <c r="M20" s="1">
        <v>-110</v>
      </c>
      <c r="N20" s="1">
        <v>-130</v>
      </c>
      <c r="O20" s="1">
        <v>-140</v>
      </c>
      <c r="P20" s="1">
        <v>-150</v>
      </c>
    </row>
    <row r="21" spans="1:16" x14ac:dyDescent="0.3">
      <c r="A21" s="11" t="s">
        <v>17</v>
      </c>
      <c r="B21" s="1">
        <f>B18-B19</f>
        <v>1054.9863507109012</v>
      </c>
      <c r="C21" s="1">
        <f t="shared" ref="C21:P21" si="13">C18-C19</f>
        <v>1096.4563181818185</v>
      </c>
      <c r="D21" s="1">
        <f t="shared" si="13"/>
        <v>1180.7404365192601</v>
      </c>
      <c r="E21" s="1">
        <f t="shared" si="13"/>
        <v>1233.9508108108121</v>
      </c>
      <c r="F21" s="1">
        <f t="shared" si="13"/>
        <v>1292.4568938906746</v>
      </c>
      <c r="G21" s="1">
        <f t="shared" si="13"/>
        <v>1365.8707756607253</v>
      </c>
      <c r="H21" s="1">
        <f t="shared" si="13"/>
        <v>1416.5340707964604</v>
      </c>
      <c r="I21" s="1">
        <f t="shared" si="13"/>
        <v>1480.2881341671412</v>
      </c>
      <c r="J21" s="1">
        <f t="shared" si="13"/>
        <v>1523.1116373626378</v>
      </c>
      <c r="K21" s="1">
        <f t="shared" si="13"/>
        <v>1546.7484878048767</v>
      </c>
      <c r="L21" s="1">
        <f t="shared" si="13"/>
        <v>1520.1557380688128</v>
      </c>
      <c r="M21" s="1">
        <f t="shared" si="13"/>
        <v>1441.0771166569941</v>
      </c>
      <c r="N21" s="1">
        <f t="shared" si="13"/>
        <v>1382.3789286150104</v>
      </c>
      <c r="O21" s="1">
        <f t="shared" si="13"/>
        <v>1308.8244539007096</v>
      </c>
      <c r="P21" s="1">
        <f t="shared" si="13"/>
        <v>1223.3663111720364</v>
      </c>
    </row>
    <row r="22" spans="1:16" x14ac:dyDescent="0.3">
      <c r="A22" s="11" t="s">
        <v>18</v>
      </c>
      <c r="B22" s="1">
        <f>B21+B17</f>
        <v>1734.9863507109012</v>
      </c>
      <c r="C22" s="1">
        <f t="shared" ref="C22:P22" si="14">C21+C17</f>
        <v>1776.4563181818185</v>
      </c>
      <c r="D22" s="1">
        <f t="shared" si="14"/>
        <v>1860.7404365192601</v>
      </c>
      <c r="E22" s="1">
        <f t="shared" si="14"/>
        <v>1913.9508108108121</v>
      </c>
      <c r="F22" s="1">
        <f t="shared" si="14"/>
        <v>1972.4568938906746</v>
      </c>
      <c r="G22" s="1">
        <f t="shared" si="14"/>
        <v>2045.8707756607253</v>
      </c>
      <c r="H22" s="1">
        <f t="shared" si="14"/>
        <v>2096.5340707964606</v>
      </c>
      <c r="I22" s="1">
        <f t="shared" si="14"/>
        <v>2160.2881341671409</v>
      </c>
      <c r="J22" s="1">
        <f t="shared" si="14"/>
        <v>2203.1116373626378</v>
      </c>
      <c r="K22" s="1">
        <f t="shared" si="14"/>
        <v>2226.7484878048767</v>
      </c>
      <c r="L22" s="1">
        <f t="shared" si="14"/>
        <v>2200.1557380688128</v>
      </c>
      <c r="M22" s="1">
        <f t="shared" si="14"/>
        <v>2121.0771166569939</v>
      </c>
      <c r="N22" s="1">
        <f t="shared" si="14"/>
        <v>2062.3789286150104</v>
      </c>
      <c r="O22" s="1">
        <f t="shared" si="14"/>
        <v>1988.8244539007096</v>
      </c>
      <c r="P22" s="1">
        <f t="shared" si="14"/>
        <v>1903.3663111720364</v>
      </c>
    </row>
    <row r="23" spans="1:16" x14ac:dyDescent="0.3">
      <c r="A23" s="12"/>
    </row>
    <row r="24" spans="1:16" x14ac:dyDescent="0.3">
      <c r="A24" s="11" t="s">
        <v>19</v>
      </c>
      <c r="B24" s="2">
        <v>1.3591189900617779</v>
      </c>
      <c r="C24" s="2">
        <v>1.399856746351509</v>
      </c>
      <c r="D24" s="2">
        <v>1.441937505595845</v>
      </c>
      <c r="E24" s="2">
        <v>1.484913600143253</v>
      </c>
      <c r="F24" s="2">
        <v>1.5296803652968041</v>
      </c>
      <c r="G24" s="2">
        <v>1.575342465753425</v>
      </c>
      <c r="H24" s="2">
        <v>1.622795236816188</v>
      </c>
      <c r="I24" s="2">
        <v>1.671591010833557</v>
      </c>
      <c r="J24" s="2">
        <v>1.7217297878055331</v>
      </c>
      <c r="K24" s="2">
        <v>1.7732115677321161</v>
      </c>
      <c r="L24" s="2">
        <v>1.8264840182648401</v>
      </c>
      <c r="M24" s="2">
        <v>1.881099471752171</v>
      </c>
      <c r="N24" s="2">
        <v>1.937505595845644</v>
      </c>
      <c r="O24" s="2">
        <v>1.9957023905452591</v>
      </c>
      <c r="P24" s="2">
        <v>2.0556898558510159</v>
      </c>
    </row>
    <row r="25" spans="1:16" x14ac:dyDescent="0.3">
      <c r="A25" s="11" t="s">
        <v>20</v>
      </c>
      <c r="B25" s="2">
        <v>0.21667114334318199</v>
      </c>
      <c r="C25" s="2">
        <v>0.2251768287223565</v>
      </c>
      <c r="D25" s="2">
        <v>0.23413018175306649</v>
      </c>
      <c r="E25" s="2">
        <v>0.24353120243531201</v>
      </c>
      <c r="F25" s="2">
        <v>0.25337989076909301</v>
      </c>
      <c r="G25" s="2">
        <v>0.26322857910287401</v>
      </c>
      <c r="H25" s="2">
        <v>0.27397260273972601</v>
      </c>
      <c r="I25" s="2">
        <v>0.28471662637657802</v>
      </c>
      <c r="J25" s="2">
        <v>0.29635598531650098</v>
      </c>
      <c r="K25" s="2">
        <v>0.307995344256424</v>
      </c>
      <c r="L25" s="2">
        <v>0.32053003849941802</v>
      </c>
      <c r="M25" s="2">
        <v>0.333064732742412</v>
      </c>
      <c r="N25" s="2">
        <v>0.34649476228847698</v>
      </c>
      <c r="O25" s="2">
        <v>0.36037245948607749</v>
      </c>
      <c r="P25" s="2">
        <v>0.37469782433521348</v>
      </c>
    </row>
    <row r="26" spans="1:16" x14ac:dyDescent="0.3">
      <c r="A26" s="11" t="s">
        <v>21</v>
      </c>
      <c r="B26" s="2">
        <v>0.15797788309636651</v>
      </c>
      <c r="C26" s="2">
        <v>0.15909090909090909</v>
      </c>
      <c r="D26" s="2">
        <v>0.15691868758915831</v>
      </c>
      <c r="E26" s="2">
        <v>0.1621621621621622</v>
      </c>
      <c r="F26" s="2">
        <v>0.16077170418006431</v>
      </c>
      <c r="G26" s="2">
        <v>0.15980331899200981</v>
      </c>
      <c r="H26" s="2">
        <v>0.15929203539823009</v>
      </c>
      <c r="I26" s="2">
        <v>0.15918135304150091</v>
      </c>
      <c r="J26" s="2">
        <v>0.1593406593406593</v>
      </c>
      <c r="K26" s="2">
        <v>0.16260162601626019</v>
      </c>
      <c r="L26" s="2">
        <v>0.1609322974472808</v>
      </c>
      <c r="M26" s="2">
        <v>0.16250725478816019</v>
      </c>
      <c r="N26" s="2">
        <v>0.15863331299572911</v>
      </c>
      <c r="O26" s="2">
        <v>0.16118633139909741</v>
      </c>
      <c r="P26" s="2">
        <v>0.15764222069910899</v>
      </c>
    </row>
    <row r="29" spans="1:16" ht="15.6" x14ac:dyDescent="0.3">
      <c r="A29" s="8" t="s">
        <v>22</v>
      </c>
      <c r="B29" s="8" t="s">
        <v>23</v>
      </c>
      <c r="C29" s="8" t="s">
        <v>24</v>
      </c>
      <c r="D29" s="8" t="s">
        <v>25</v>
      </c>
      <c r="H29" s="7" t="s">
        <v>22</v>
      </c>
      <c r="I29" s="7" t="s">
        <v>33</v>
      </c>
    </row>
    <row r="30" spans="1:16" x14ac:dyDescent="0.3">
      <c r="A30" t="s">
        <v>26</v>
      </c>
      <c r="D30">
        <v>-13860</v>
      </c>
      <c r="H30" s="5">
        <v>2013</v>
      </c>
      <c r="I30" s="5">
        <v>9160</v>
      </c>
    </row>
    <row r="31" spans="1:16" x14ac:dyDescent="0.3">
      <c r="A31" s="5">
        <v>2013</v>
      </c>
      <c r="B31" s="1">
        <f>B14</f>
        <v>3188.2400000000007</v>
      </c>
      <c r="C31" s="1">
        <f>B19</f>
        <v>197.93364928909966</v>
      </c>
      <c r="D31" s="1">
        <f>B31-C31</f>
        <v>2990.3063507109009</v>
      </c>
      <c r="H31" s="5">
        <v>2014</v>
      </c>
      <c r="I31" s="5">
        <v>8060</v>
      </c>
    </row>
    <row r="32" spans="1:16" x14ac:dyDescent="0.3">
      <c r="A32" s="5">
        <v>2014</v>
      </c>
      <c r="B32" s="1">
        <f>C14</f>
        <v>3139.2240000000002</v>
      </c>
      <c r="C32" s="1">
        <f>C19</f>
        <v>207.43768181818186</v>
      </c>
      <c r="D32" s="1">
        <f t="shared" ref="D32:D45" si="15">B32-C32</f>
        <v>2931.7863181818184</v>
      </c>
      <c r="H32" s="5">
        <v>2015</v>
      </c>
      <c r="I32" s="5">
        <v>6990</v>
      </c>
    </row>
    <row r="33" spans="1:9" x14ac:dyDescent="0.3">
      <c r="A33" s="5">
        <v>2015</v>
      </c>
      <c r="B33" s="1">
        <f>D14</f>
        <v>3106.5360000000023</v>
      </c>
      <c r="C33" s="1">
        <f>D19</f>
        <v>219.76556348074209</v>
      </c>
      <c r="D33" s="1">
        <f t="shared" si="15"/>
        <v>2886.7704365192603</v>
      </c>
      <c r="H33" s="5">
        <v>2016</v>
      </c>
      <c r="I33" s="5">
        <v>5910</v>
      </c>
    </row>
    <row r="34" spans="1:9" x14ac:dyDescent="0.3">
      <c r="A34" s="5">
        <v>2016</v>
      </c>
      <c r="B34" s="1">
        <f>E14</f>
        <v>3050.5200000000013</v>
      </c>
      <c r="C34" s="1">
        <f>E19</f>
        <v>238.82918918918949</v>
      </c>
      <c r="D34" s="1">
        <f t="shared" si="15"/>
        <v>2811.6908108108119</v>
      </c>
      <c r="H34" s="5">
        <v>2017</v>
      </c>
      <c r="I34" s="5">
        <v>4840</v>
      </c>
    </row>
    <row r="35" spans="1:9" x14ac:dyDescent="0.3">
      <c r="A35" s="5">
        <v>2017</v>
      </c>
      <c r="B35" s="1">
        <f>F14</f>
        <v>2989.5039999999995</v>
      </c>
      <c r="C35" s="1">
        <f>F19</f>
        <v>247.59710610932464</v>
      </c>
      <c r="D35" s="1">
        <f t="shared" si="15"/>
        <v>2741.9068938906748</v>
      </c>
      <c r="H35" s="5">
        <v>2018</v>
      </c>
      <c r="I35" s="5">
        <v>3760</v>
      </c>
    </row>
    <row r="36" spans="1:9" x14ac:dyDescent="0.3">
      <c r="A36" s="5">
        <v>2018</v>
      </c>
      <c r="B36" s="1">
        <f>G14</f>
        <v>2946.8159999999998</v>
      </c>
      <c r="C36" s="1">
        <f>G19</f>
        <v>259.78522433927469</v>
      </c>
      <c r="D36" s="1">
        <f t="shared" si="15"/>
        <v>2687.0307756607253</v>
      </c>
      <c r="H36" s="5">
        <v>2019</v>
      </c>
      <c r="I36" s="5">
        <v>2690</v>
      </c>
    </row>
    <row r="37" spans="1:9" x14ac:dyDescent="0.3">
      <c r="A37" s="5">
        <v>2019</v>
      </c>
      <c r="B37" s="1">
        <f>H14</f>
        <v>2877.8</v>
      </c>
      <c r="C37" s="1">
        <f>H19</f>
        <v>268.39592920353988</v>
      </c>
      <c r="D37" s="1">
        <f t="shared" si="15"/>
        <v>2609.4040707964605</v>
      </c>
      <c r="H37" s="5">
        <v>2020</v>
      </c>
      <c r="I37" s="5">
        <v>1610</v>
      </c>
    </row>
    <row r="38" spans="1:9" x14ac:dyDescent="0.3">
      <c r="A38" s="5">
        <v>2020</v>
      </c>
      <c r="B38" s="1">
        <f>I14</f>
        <v>2826.112000000001</v>
      </c>
      <c r="C38" s="1">
        <f>I19</f>
        <v>280.24386583285985</v>
      </c>
      <c r="D38" s="1">
        <f t="shared" si="15"/>
        <v>2545.8681341671413</v>
      </c>
      <c r="H38" s="5">
        <v>2021</v>
      </c>
      <c r="I38" s="5">
        <v>540</v>
      </c>
    </row>
    <row r="39" spans="1:9" x14ac:dyDescent="0.3">
      <c r="A39" s="5">
        <v>2021</v>
      </c>
      <c r="B39" s="1">
        <f>J14</f>
        <v>2749.0960000000005</v>
      </c>
      <c r="C39" s="1">
        <f>J19</f>
        <v>288.69436263736264</v>
      </c>
      <c r="D39" s="1">
        <f t="shared" si="15"/>
        <v>2460.4016373626378</v>
      </c>
      <c r="H39" s="5">
        <v>2022</v>
      </c>
      <c r="I39" s="5">
        <v>0</v>
      </c>
    </row>
    <row r="40" spans="1:9" x14ac:dyDescent="0.3">
      <c r="A40" s="5">
        <v>2022</v>
      </c>
      <c r="B40" s="1">
        <f>K14</f>
        <v>2689.4079999999985</v>
      </c>
      <c r="C40" s="1">
        <f>K19</f>
        <v>300.33951219512176</v>
      </c>
      <c r="D40" s="1">
        <f t="shared" si="15"/>
        <v>2389.0684878048769</v>
      </c>
      <c r="H40" s="5">
        <v>2023</v>
      </c>
      <c r="I40" s="5">
        <v>0</v>
      </c>
    </row>
    <row r="41" spans="1:9" x14ac:dyDescent="0.3">
      <c r="A41" s="5">
        <v>2023</v>
      </c>
      <c r="B41" s="1">
        <f>L14</f>
        <v>2623.7200000000003</v>
      </c>
      <c r="C41" s="1">
        <f>L19</f>
        <v>291.56426193118762</v>
      </c>
      <c r="D41" s="1">
        <f t="shared" si="15"/>
        <v>2332.1557380688128</v>
      </c>
      <c r="H41" s="5">
        <v>2024</v>
      </c>
      <c r="I41" s="5">
        <v>0</v>
      </c>
    </row>
    <row r="42" spans="1:9" x14ac:dyDescent="0.3">
      <c r="A42" s="5">
        <v>2024</v>
      </c>
      <c r="B42" s="1">
        <f>M14</f>
        <v>2534.7040000000006</v>
      </c>
      <c r="C42" s="1">
        <f>M19</f>
        <v>279.62688334300651</v>
      </c>
      <c r="D42" s="1">
        <f t="shared" si="15"/>
        <v>2255.0771166569939</v>
      </c>
      <c r="H42" s="5">
        <v>2025</v>
      </c>
      <c r="I42" s="5">
        <v>0</v>
      </c>
    </row>
    <row r="43" spans="1:9" x14ac:dyDescent="0.3">
      <c r="A43" s="5">
        <v>2025</v>
      </c>
      <c r="B43" s="1">
        <f>N14</f>
        <v>2460.0160000000014</v>
      </c>
      <c r="C43" s="1">
        <f>N19</f>
        <v>260.63707138499109</v>
      </c>
      <c r="D43" s="1">
        <f t="shared" si="15"/>
        <v>2199.3789286150104</v>
      </c>
      <c r="H43" s="5">
        <v>2026</v>
      </c>
      <c r="I43" s="5">
        <v>0</v>
      </c>
    </row>
    <row r="44" spans="1:9" x14ac:dyDescent="0.3">
      <c r="A44" s="5">
        <v>2026</v>
      </c>
      <c r="B44" s="1">
        <f>O14</f>
        <v>2380.3280000000004</v>
      </c>
      <c r="C44" s="1">
        <f>O19</f>
        <v>251.50354609929093</v>
      </c>
      <c r="D44" s="1">
        <f t="shared" si="15"/>
        <v>2128.8244539007096</v>
      </c>
      <c r="H44" s="5">
        <v>2027</v>
      </c>
      <c r="I44" s="5">
        <v>0</v>
      </c>
    </row>
    <row r="45" spans="1:9" x14ac:dyDescent="0.3">
      <c r="A45" s="5">
        <v>2027</v>
      </c>
      <c r="B45" s="1">
        <f>P14</f>
        <v>2275.3120000000008</v>
      </c>
      <c r="C45" s="1">
        <f>P19</f>
        <v>228.94568882796452</v>
      </c>
      <c r="D45" s="1">
        <f t="shared" si="15"/>
        <v>2046.3663111720364</v>
      </c>
    </row>
    <row r="47" spans="1:9" x14ac:dyDescent="0.3">
      <c r="C47" s="13" t="s">
        <v>27</v>
      </c>
      <c r="D47" s="14">
        <f>IRR(D30:D45)</f>
        <v>0.18021030644699421</v>
      </c>
    </row>
    <row r="50" spans="1:11" ht="15.6" x14ac:dyDescent="0.3">
      <c r="A50" s="7" t="s">
        <v>34</v>
      </c>
    </row>
    <row r="51" spans="1:11" x14ac:dyDescent="0.3">
      <c r="A51" s="6" t="s">
        <v>23</v>
      </c>
      <c r="B51" s="1">
        <f>B31</f>
        <v>3188.2400000000007</v>
      </c>
      <c r="H51" s="18" t="s">
        <v>39</v>
      </c>
      <c r="I51" s="18"/>
      <c r="J51" s="18"/>
      <c r="K51" s="18"/>
    </row>
    <row r="52" spans="1:11" x14ac:dyDescent="0.3">
      <c r="A52" s="6" t="s">
        <v>28</v>
      </c>
      <c r="B52" s="1">
        <f>B15</f>
        <v>1143.32</v>
      </c>
      <c r="H52" s="18"/>
      <c r="I52" s="18"/>
      <c r="J52" s="18"/>
      <c r="K52" s="18"/>
    </row>
    <row r="53" spans="1:11" x14ac:dyDescent="0.3">
      <c r="A53" s="6" t="s">
        <v>29</v>
      </c>
      <c r="B53">
        <f>I30-I31</f>
        <v>1100</v>
      </c>
      <c r="H53" s="18"/>
      <c r="I53" s="18"/>
      <c r="J53" s="18"/>
      <c r="K53" s="18"/>
    </row>
    <row r="54" spans="1:11" x14ac:dyDescent="0.3">
      <c r="A54" s="6" t="s">
        <v>30</v>
      </c>
      <c r="B54" s="1">
        <f>D31</f>
        <v>2990.3063507109009</v>
      </c>
      <c r="H54" s="18"/>
      <c r="I54" s="18"/>
      <c r="J54" s="18"/>
      <c r="K54" s="18"/>
    </row>
    <row r="55" spans="1:11" x14ac:dyDescent="0.3">
      <c r="A55" s="6" t="s">
        <v>31</v>
      </c>
      <c r="B55" s="1">
        <f>B52+B53</f>
        <v>2243.3199999999997</v>
      </c>
      <c r="H55" s="18"/>
      <c r="I55" s="18"/>
      <c r="J55" s="18"/>
      <c r="K55" s="18"/>
    </row>
    <row r="56" spans="1:11" x14ac:dyDescent="0.3">
      <c r="A56" s="15" t="s">
        <v>32</v>
      </c>
      <c r="B56" s="16">
        <f>B54/B55</f>
        <v>1.332982521758332</v>
      </c>
      <c r="H56" s="18"/>
      <c r="I56" s="18"/>
      <c r="J56" s="18"/>
      <c r="K56" s="18"/>
    </row>
  </sheetData>
  <mergeCells count="1">
    <mergeCell ref="H51:K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Base case</vt:lpstr>
      <vt:lpstr>Fuel +10%</vt:lpstr>
      <vt:lpstr>Fuel -10%</vt:lpstr>
      <vt:lpstr>PLF 80%</vt:lpstr>
      <vt:lpstr>PLF 90%</vt:lpstr>
      <vt:lpstr>Interest +1%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Henry Glover</cp:lastModifiedBy>
  <dcterms:created xsi:type="dcterms:W3CDTF">2025-11-24T23:31:32Z</dcterms:created>
  <dcterms:modified xsi:type="dcterms:W3CDTF">2025-11-25T01:52:32Z</dcterms:modified>
</cp:coreProperties>
</file>